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325"/>
  <workbookPr showInkAnnotation="0" codeName="ThisWorkbook" defaultThemeVersion="124226"/>
  <mc:AlternateContent xmlns:mc="http://schemas.openxmlformats.org/markup-compatibility/2006">
    <mc:Choice Requires="x15">
      <x15ac:absPath xmlns:x15ac="http://schemas.microsoft.com/office/spreadsheetml/2010/11/ac" url="S:\Steinbeck Commons- Salinas- Southport FS\3.2 CDLAC\"/>
    </mc:Choice>
  </mc:AlternateContent>
  <xr:revisionPtr revIDLastSave="0" documentId="13_ncr:1_{F7585AC5-A336-43D8-A724-7765D9ED81E9}"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25770" yWindow="0" windowWidth="21795" windowHeight="14970" tabRatio="905" firstSheet="3"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796" i="3" l="1"/>
  <c r="C80" i="4"/>
  <c r="C72" i="4"/>
  <c r="AG429" i="3" l="1"/>
  <c r="AG433" i="3"/>
  <c r="AG631" i="3" l="1"/>
  <c r="AC864" i="3" l="1"/>
  <c r="E72" i="4"/>
  <c r="W837" i="3" l="1"/>
  <c r="A36" i="7" l="1"/>
  <c r="P618" i="3"/>
  <c r="AB618" i="3" s="1"/>
  <c r="AB619" i="3"/>
  <c r="E36" i="7" s="1"/>
  <c r="W826" i="3"/>
  <c r="E6" i="4"/>
  <c r="E55" i="4"/>
  <c r="E89" i="4"/>
  <c r="E88" i="4"/>
  <c r="E87" i="4"/>
  <c r="E86" i="4"/>
  <c r="E85" i="4"/>
  <c r="E83" i="4"/>
  <c r="E80" i="4"/>
  <c r="E77" i="4"/>
  <c r="E76" i="4"/>
  <c r="E71" i="4"/>
  <c r="E69" i="4"/>
  <c r="E43" i="4"/>
  <c r="E41" i="4"/>
  <c r="E23" i="4"/>
  <c r="E26" i="4"/>
  <c r="E18" i="4"/>
  <c r="E4" i="4"/>
  <c r="G9" i="4"/>
  <c r="F21" i="4"/>
  <c r="E21" i="4" s="1"/>
  <c r="F20" i="4"/>
  <c r="F9" i="4" s="1"/>
  <c r="E9" i="4" s="1"/>
  <c r="F18" i="4"/>
  <c r="C38" i="4"/>
  <c r="E38" i="4" s="1"/>
  <c r="E20" i="4" l="1"/>
  <c r="S88" i="4"/>
  <c r="S83" i="4"/>
  <c r="S65" i="4"/>
  <c r="S87" i="4"/>
  <c r="S77" i="4"/>
  <c r="S76" i="4"/>
  <c r="S86" i="4"/>
  <c r="S44" i="4"/>
  <c r="S43" i="4"/>
  <c r="S41" i="4"/>
  <c r="S38" i="4"/>
  <c r="S26" i="4"/>
  <c r="S23" i="4"/>
  <c r="S21" i="4"/>
  <c r="S20" i="4"/>
  <c r="S18" i="4"/>
  <c r="S13" i="4"/>
  <c r="T9" i="4"/>
  <c r="C47" i="4"/>
  <c r="E47" i="4" s="1"/>
  <c r="C65" i="4"/>
  <c r="E65" i="4" s="1"/>
  <c r="C44" i="4"/>
  <c r="E44" i="4" s="1"/>
  <c r="W844" i="3"/>
  <c r="AA894" i="3"/>
  <c r="M923" i="3" l="1"/>
  <c r="M937" i="3"/>
  <c r="K710" i="3" l="1"/>
  <c r="K709" i="3"/>
  <c r="AG430" i="3" l="1"/>
  <c r="A3" i="15" l="1"/>
  <c r="AN929" i="3" l="1"/>
  <c r="AD64" i="15" l="1"/>
  <c r="A61" i="15" l="1"/>
  <c r="AD67" i="15" l="1"/>
  <c r="Y67" i="15"/>
  <c r="Y64" i="15" l="1"/>
  <c r="T11" i="4" l="1"/>
  <c r="R10" i="4"/>
  <c r="R88" i="4"/>
  <c r="R81" i="4"/>
  <c r="T25" i="15"/>
  <c r="AI7" i="15" s="1"/>
  <c r="AG428" i="3"/>
  <c r="AG431" i="3"/>
  <c r="B58" i="4"/>
  <c r="C77" i="11"/>
  <c r="C78" i="11"/>
  <c r="B77" i="11"/>
  <c r="B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G25" i="13"/>
  <c r="D25" i="13"/>
  <c r="C25" i="13"/>
  <c r="J11" i="13"/>
  <c r="J63" i="13" s="1"/>
  <c r="D11" i="13"/>
  <c r="C11" i="13"/>
  <c r="C8" i="13"/>
  <c r="D8" i="13"/>
  <c r="D12" i="13" s="1"/>
  <c r="R103" i="4"/>
  <c r="R102" i="4"/>
  <c r="R101" i="4"/>
  <c r="R100" i="4"/>
  <c r="R99"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8" i="4"/>
  <c r="R17" i="4"/>
  <c r="R15" i="4"/>
  <c r="R14" i="4"/>
  <c r="R13" i="4"/>
  <c r="R9" i="4"/>
  <c r="R11" i="4" s="1"/>
  <c r="R7" i="4"/>
  <c r="R6" i="4"/>
  <c r="R5" i="4"/>
  <c r="R4" i="4"/>
  <c r="AD991" i="3"/>
  <c r="B5" i="11"/>
  <c r="C5" i="11"/>
  <c r="B6" i="11"/>
  <c r="C6" i="11"/>
  <c r="B7" i="11"/>
  <c r="C7" i="11"/>
  <c r="C8" i="11"/>
  <c r="B8" i="11"/>
  <c r="B9" i="11" s="1"/>
  <c r="B10" i="11"/>
  <c r="D10" i="11" s="1"/>
  <c r="B11" i="11"/>
  <c r="C10" i="11"/>
  <c r="C11" i="11"/>
  <c r="B14" i="11"/>
  <c r="C14" i="11"/>
  <c r="B15" i="11"/>
  <c r="C15" i="11"/>
  <c r="B16" i="11"/>
  <c r="C16" i="11"/>
  <c r="B18" i="11"/>
  <c r="C18" i="11"/>
  <c r="B19" i="11"/>
  <c r="C19" i="11"/>
  <c r="B20" i="11"/>
  <c r="C20" i="11"/>
  <c r="D20" i="11" s="1"/>
  <c r="B21" i="11"/>
  <c r="C21" i="11"/>
  <c r="B22" i="11"/>
  <c r="C22" i="11"/>
  <c r="B23" i="11"/>
  <c r="C23" i="11"/>
  <c r="B24" i="11"/>
  <c r="C24" i="11"/>
  <c r="B25" i="11"/>
  <c r="C25" i="11"/>
  <c r="B27" i="11"/>
  <c r="C27" i="11"/>
  <c r="B29" i="11"/>
  <c r="D29" i="11" s="1"/>
  <c r="B30" i="11"/>
  <c r="B31" i="11"/>
  <c r="B32" i="11"/>
  <c r="D32" i="11" s="1"/>
  <c r="B33" i="11"/>
  <c r="B34" i="11"/>
  <c r="B35" i="11"/>
  <c r="B36" i="11"/>
  <c r="C29" i="11"/>
  <c r="C30" i="11"/>
  <c r="C31" i="11"/>
  <c r="C32" i="11"/>
  <c r="C33" i="11"/>
  <c r="C34" i="11"/>
  <c r="C35" i="11"/>
  <c r="C36" i="11"/>
  <c r="D36" i="11" s="1"/>
  <c r="B39" i="11"/>
  <c r="C39" i="11"/>
  <c r="C40" i="11"/>
  <c r="B40" i="11"/>
  <c r="D40" i="11" s="1"/>
  <c r="B42" i="11"/>
  <c r="C42" i="11"/>
  <c r="B44" i="11"/>
  <c r="C44" i="11"/>
  <c r="B45" i="11"/>
  <c r="C45" i="11"/>
  <c r="B46" i="11"/>
  <c r="B47" i="11"/>
  <c r="B48" i="11"/>
  <c r="B49" i="11"/>
  <c r="B50" i="11"/>
  <c r="B51" i="11"/>
  <c r="B52" i="11"/>
  <c r="B53" i="11"/>
  <c r="C46" i="11"/>
  <c r="C47" i="11"/>
  <c r="C48" i="11"/>
  <c r="C49" i="11"/>
  <c r="C50" i="11"/>
  <c r="C51" i="11"/>
  <c r="C52" i="11"/>
  <c r="C53" i="11"/>
  <c r="B56" i="11"/>
  <c r="C56" i="11"/>
  <c r="B57" i="11"/>
  <c r="C57" i="11"/>
  <c r="B58" i="11"/>
  <c r="C58" i="11"/>
  <c r="B59" i="11"/>
  <c r="C59" i="11"/>
  <c r="D59" i="11" s="1"/>
  <c r="B60" i="11"/>
  <c r="C60" i="11"/>
  <c r="C63" i="11" s="1"/>
  <c r="B61" i="11"/>
  <c r="D61" i="11" s="1"/>
  <c r="C61" i="11"/>
  <c r="B62" i="11"/>
  <c r="C62" i="11"/>
  <c r="D62" i="11" s="1"/>
  <c r="B66" i="11"/>
  <c r="B67" i="11"/>
  <c r="C66" i="11"/>
  <c r="C67" i="11"/>
  <c r="B70" i="11"/>
  <c r="C70" i="11"/>
  <c r="B71" i="11"/>
  <c r="C71" i="11"/>
  <c r="B72" i="11"/>
  <c r="C72" i="11"/>
  <c r="B73" i="11"/>
  <c r="C73" i="11"/>
  <c r="C75" i="11" s="1"/>
  <c r="B74" i="11"/>
  <c r="C74" i="11"/>
  <c r="B81" i="11"/>
  <c r="C81" i="11"/>
  <c r="B82" i="11"/>
  <c r="C82" i="11"/>
  <c r="C83" i="11"/>
  <c r="C84" i="11"/>
  <c r="C85" i="11"/>
  <c r="C86" i="11"/>
  <c r="C87" i="11"/>
  <c r="C88" i="11"/>
  <c r="C89" i="11"/>
  <c r="C90" i="11"/>
  <c r="C91" i="11"/>
  <c r="C92" i="11"/>
  <c r="C93" i="11"/>
  <c r="C94" i="11"/>
  <c r="C95" i="11"/>
  <c r="B83" i="11"/>
  <c r="B84" i="11"/>
  <c r="B85" i="11"/>
  <c r="B86" i="11"/>
  <c r="B87" i="11"/>
  <c r="B88" i="11"/>
  <c r="B89" i="11"/>
  <c r="B90" i="11"/>
  <c r="B91" i="11"/>
  <c r="B92" i="11"/>
  <c r="B93" i="11"/>
  <c r="B94" i="11"/>
  <c r="D94" i="11" s="1"/>
  <c r="B95" i="11"/>
  <c r="B100" i="11"/>
  <c r="B101" i="11"/>
  <c r="B102" i="11"/>
  <c r="B103" i="11"/>
  <c r="B104" i="11"/>
  <c r="C100" i="11"/>
  <c r="C101" i="11"/>
  <c r="C102" i="11"/>
  <c r="C103" i="11"/>
  <c r="C104" i="11"/>
  <c r="A4" i="8"/>
  <c r="B4" i="8"/>
  <c r="F4" i="8" s="1"/>
  <c r="C4" i="8"/>
  <c r="H4" i="8"/>
  <c r="I4" i="8" s="1"/>
  <c r="A5" i="8"/>
  <c r="C5" i="8"/>
  <c r="H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G25" i="7" s="1"/>
  <c r="I25" i="7" s="1"/>
  <c r="K25" i="7" s="1"/>
  <c r="M25" i="7" s="1"/>
  <c r="O25" i="7" s="1"/>
  <c r="Q25" i="7" s="1"/>
  <c r="S25" i="7" s="1"/>
  <c r="U25" i="7" s="1"/>
  <c r="W25" i="7" s="1"/>
  <c r="Y25" i="7" s="1"/>
  <c r="AA25" i="7" s="1"/>
  <c r="AC25" i="7" s="1"/>
  <c r="AE25" i="7" s="1"/>
  <c r="AG25" i="7" s="1"/>
  <c r="AI25" i="7" s="1"/>
  <c r="AK25" i="7" s="1"/>
  <c r="AM25" i="7" s="1"/>
  <c r="AO25" i="7" s="1"/>
  <c r="AQ25" i="7" s="1"/>
  <c r="AS25" i="7" s="1"/>
  <c r="AU25" i="7" s="1"/>
  <c r="AW25" i="7" s="1"/>
  <c r="AY25" i="7" s="1"/>
  <c r="BA25" i="7" s="1"/>
  <c r="BC25" i="7" s="1"/>
  <c r="BE25" i="7" s="1"/>
  <c r="BG25" i="7" s="1"/>
  <c r="BI25" i="7" s="1"/>
  <c r="BK25" i="7" s="1"/>
  <c r="BM25" i="7" s="1"/>
  <c r="BO25" i="7" s="1"/>
  <c r="BQ25" i="7" s="1"/>
  <c r="BS25" i="7" s="1"/>
  <c r="BU25" i="7" s="1"/>
  <c r="BW25" i="7" s="1"/>
  <c r="BY25" i="7" s="1"/>
  <c r="CA25" i="7" s="1"/>
  <c r="CC25" i="7" s="1"/>
  <c r="CE25" i="7" s="1"/>
  <c r="CG25" i="7" s="1"/>
  <c r="CI25" i="7" s="1"/>
  <c r="CK25" i="7" s="1"/>
  <c r="CM25" i="7" s="1"/>
  <c r="CO25" i="7" s="1"/>
  <c r="CQ25" i="7" s="1"/>
  <c r="CS25" i="7" s="1"/>
  <c r="CU25" i="7" s="1"/>
  <c r="CW25" i="7" s="1"/>
  <c r="CY25" i="7" s="1"/>
  <c r="DA25" i="7" s="1"/>
  <c r="DC25" i="7" s="1"/>
  <c r="DE25" i="7" s="1"/>
  <c r="DG25" i="7" s="1"/>
  <c r="DI25" i="7" s="1"/>
  <c r="DK25" i="7" s="1"/>
  <c r="DM25" i="7" s="1"/>
  <c r="DO25" i="7" s="1"/>
  <c r="DQ25" i="7" s="1"/>
  <c r="DS25" i="7" s="1"/>
  <c r="DU25" i="7" s="1"/>
  <c r="DW25" i="7" s="1"/>
  <c r="DY25" i="7" s="1"/>
  <c r="EA25" i="7" s="1"/>
  <c r="EC25" i="7" s="1"/>
  <c r="EE25" i="7" s="1"/>
  <c r="EG25" i="7" s="1"/>
  <c r="EI25" i="7" s="1"/>
  <c r="EK25" i="7" s="1"/>
  <c r="EM25" i="7" s="1"/>
  <c r="EO25" i="7" s="1"/>
  <c r="EQ25" i="7" s="1"/>
  <c r="ES25" i="7" s="1"/>
  <c r="EU25" i="7" s="1"/>
  <c r="EW25" i="7" s="1"/>
  <c r="EY25" i="7" s="1"/>
  <c r="FA25" i="7" s="1"/>
  <c r="FC25" i="7" s="1"/>
  <c r="FE25" i="7" s="1"/>
  <c r="FG25" i="7" s="1"/>
  <c r="FI25" i="7" s="1"/>
  <c r="FK25" i="7" s="1"/>
  <c r="FM25" i="7" s="1"/>
  <c r="FO25" i="7" s="1"/>
  <c r="FQ25" i="7" s="1"/>
  <c r="FS25" i="7" s="1"/>
  <c r="FU25" i="7" s="1"/>
  <c r="FW25" i="7" s="1"/>
  <c r="FY25" i="7" s="1"/>
  <c r="GA25" i="7" s="1"/>
  <c r="GC25" i="7" s="1"/>
  <c r="GE25" i="7" s="1"/>
  <c r="GG25" i="7" s="1"/>
  <c r="GI25" i="7" s="1"/>
  <c r="GK25" i="7" s="1"/>
  <c r="GM25" i="7" s="1"/>
  <c r="GO25" i="7" s="1"/>
  <c r="GQ25" i="7" s="1"/>
  <c r="GS25" i="7" s="1"/>
  <c r="GU25" i="7" s="1"/>
  <c r="GW25" i="7" s="1"/>
  <c r="GY25" i="7" s="1"/>
  <c r="HA25" i="7" s="1"/>
  <c r="HC25" i="7" s="1"/>
  <c r="HE25" i="7" s="1"/>
  <c r="HG25" i="7" s="1"/>
  <c r="HI25" i="7" s="1"/>
  <c r="HK25" i="7" s="1"/>
  <c r="HM25" i="7" s="1"/>
  <c r="HO25" i="7" s="1"/>
  <c r="HQ25" i="7" s="1"/>
  <c r="HS25" i="7" s="1"/>
  <c r="HU25" i="7" s="1"/>
  <c r="HW25" i="7" s="1"/>
  <c r="HY25" i="7" s="1"/>
  <c r="IA25" i="7" s="1"/>
  <c r="IC25" i="7" s="1"/>
  <c r="IE25" i="7" s="1"/>
  <c r="IG25" i="7" s="1"/>
  <c r="II25" i="7" s="1"/>
  <c r="IK25" i="7" s="1"/>
  <c r="IM25" i="7" s="1"/>
  <c r="IO25" i="7" s="1"/>
  <c r="IQ25" i="7" s="1"/>
  <c r="IS25" i="7" s="1"/>
  <c r="IU25" i="7" s="1"/>
  <c r="IW25" i="7" s="1"/>
  <c r="IY25" i="7" s="1"/>
  <c r="JA25" i="7" s="1"/>
  <c r="JC25" i="7" s="1"/>
  <c r="JE25" i="7" s="1"/>
  <c r="JG25" i="7" s="1"/>
  <c r="JI25" i="7" s="1"/>
  <c r="JK25" i="7" s="1"/>
  <c r="JM25" i="7" s="1"/>
  <c r="JO25" i="7" s="1"/>
  <c r="JQ25" i="7" s="1"/>
  <c r="JS25" i="7" s="1"/>
  <c r="JU25" i="7" s="1"/>
  <c r="JW25" i="7" s="1"/>
  <c r="JY25" i="7" s="1"/>
  <c r="KA25" i="7" s="1"/>
  <c r="KC25" i="7" s="1"/>
  <c r="KE25" i="7" s="1"/>
  <c r="KG25" i="7" s="1"/>
  <c r="KI25" i="7" s="1"/>
  <c r="KK25" i="7" s="1"/>
  <c r="KM25" i="7" s="1"/>
  <c r="KO25" i="7" s="1"/>
  <c r="KQ25" i="7" s="1"/>
  <c r="KS25" i="7" s="1"/>
  <c r="KU25" i="7" s="1"/>
  <c r="KW25" i="7" s="1"/>
  <c r="KY25" i="7" s="1"/>
  <c r="LA25" i="7" s="1"/>
  <c r="LC25" i="7" s="1"/>
  <c r="LE25" i="7" s="1"/>
  <c r="LG25" i="7" s="1"/>
  <c r="LI25" i="7" s="1"/>
  <c r="LK25" i="7" s="1"/>
  <c r="LM25" i="7" s="1"/>
  <c r="LO25" i="7" s="1"/>
  <c r="LQ25" i="7" s="1"/>
  <c r="LS25" i="7" s="1"/>
  <c r="LU25" i="7" s="1"/>
  <c r="LW25" i="7" s="1"/>
  <c r="LY25" i="7" s="1"/>
  <c r="MA25" i="7" s="1"/>
  <c r="MC25" i="7" s="1"/>
  <c r="ME25" i="7" s="1"/>
  <c r="MG25" i="7" s="1"/>
  <c r="MI25" i="7" s="1"/>
  <c r="MK25" i="7" s="1"/>
  <c r="MM25" i="7" s="1"/>
  <c r="MO25" i="7" s="1"/>
  <c r="MQ25" i="7" s="1"/>
  <c r="MS25" i="7" s="1"/>
  <c r="MU25" i="7" s="1"/>
  <c r="MW25" i="7" s="1"/>
  <c r="MY25" i="7" s="1"/>
  <c r="NA25" i="7" s="1"/>
  <c r="NC25" i="7" s="1"/>
  <c r="NE25" i="7" s="1"/>
  <c r="NG25" i="7" s="1"/>
  <c r="NI25" i="7" s="1"/>
  <c r="NK25" i="7" s="1"/>
  <c r="NM25" i="7" s="1"/>
  <c r="NO25" i="7" s="1"/>
  <c r="NQ25" i="7" s="1"/>
  <c r="NS25" i="7" s="1"/>
  <c r="NU25" i="7" s="1"/>
  <c r="NW25" i="7" s="1"/>
  <c r="NY25" i="7" s="1"/>
  <c r="OA25" i="7" s="1"/>
  <c r="OC25" i="7" s="1"/>
  <c r="OE25" i="7" s="1"/>
  <c r="OG25" i="7" s="1"/>
  <c r="OI25" i="7" s="1"/>
  <c r="OK25" i="7" s="1"/>
  <c r="OM25" i="7" s="1"/>
  <c r="OO25" i="7" s="1"/>
  <c r="OQ25" i="7" s="1"/>
  <c r="OS25" i="7" s="1"/>
  <c r="OU25" i="7" s="1"/>
  <c r="OW25" i="7" s="1"/>
  <c r="OY25" i="7" s="1"/>
  <c r="PA25" i="7" s="1"/>
  <c r="PC25" i="7" s="1"/>
  <c r="PE25" i="7" s="1"/>
  <c r="PG25" i="7" s="1"/>
  <c r="PI25" i="7" s="1"/>
  <c r="PK25" i="7" s="1"/>
  <c r="PM25" i="7" s="1"/>
  <c r="PO25" i="7" s="1"/>
  <c r="PQ25" i="7" s="1"/>
  <c r="PS25" i="7" s="1"/>
  <c r="PU25" i="7" s="1"/>
  <c r="PW25" i="7" s="1"/>
  <c r="PY25" i="7" s="1"/>
  <c r="QA25" i="7" s="1"/>
  <c r="QC25" i="7" s="1"/>
  <c r="QE25" i="7" s="1"/>
  <c r="QG25" i="7" s="1"/>
  <c r="QI25" i="7" s="1"/>
  <c r="QK25" i="7" s="1"/>
  <c r="QM25" i="7" s="1"/>
  <c r="QO25" i="7" s="1"/>
  <c r="QQ25" i="7" s="1"/>
  <c r="QS25" i="7" s="1"/>
  <c r="QU25" i="7" s="1"/>
  <c r="QW25" i="7" s="1"/>
  <c r="QY25" i="7" s="1"/>
  <c r="RA25" i="7" s="1"/>
  <c r="RC25" i="7" s="1"/>
  <c r="RE25" i="7" s="1"/>
  <c r="RG25" i="7" s="1"/>
  <c r="RI25" i="7" s="1"/>
  <c r="RK25" i="7" s="1"/>
  <c r="RM25" i="7" s="1"/>
  <c r="RO25" i="7" s="1"/>
  <c r="RQ25" i="7" s="1"/>
  <c r="RS25" i="7" s="1"/>
  <c r="RU25" i="7" s="1"/>
  <c r="RW25" i="7" s="1"/>
  <c r="RY25" i="7" s="1"/>
  <c r="SA25" i="7" s="1"/>
  <c r="SC25" i="7" s="1"/>
  <c r="SE25" i="7" s="1"/>
  <c r="SG25" i="7" s="1"/>
  <c r="SI25" i="7" s="1"/>
  <c r="SK25" i="7" s="1"/>
  <c r="SM25" i="7" s="1"/>
  <c r="SO25" i="7" s="1"/>
  <c r="SQ25" i="7" s="1"/>
  <c r="SS25" i="7" s="1"/>
  <c r="SU25" i="7" s="1"/>
  <c r="SW25" i="7" s="1"/>
  <c r="SY25" i="7" s="1"/>
  <c r="TA25" i="7" s="1"/>
  <c r="TC25" i="7" s="1"/>
  <c r="TE25" i="7" s="1"/>
  <c r="TG25" i="7" s="1"/>
  <c r="TI25" i="7" s="1"/>
  <c r="TK25" i="7" s="1"/>
  <c r="TM25" i="7" s="1"/>
  <c r="TO25" i="7" s="1"/>
  <c r="TQ25" i="7" s="1"/>
  <c r="TS25" i="7" s="1"/>
  <c r="TU25" i="7" s="1"/>
  <c r="TW25" i="7" s="1"/>
  <c r="TY25" i="7" s="1"/>
  <c r="UA25" i="7" s="1"/>
  <c r="UC25" i="7" s="1"/>
  <c r="UE25" i="7" s="1"/>
  <c r="UG25" i="7" s="1"/>
  <c r="UI25" i="7" s="1"/>
  <c r="UK25" i="7" s="1"/>
  <c r="UM25" i="7" s="1"/>
  <c r="UO25" i="7" s="1"/>
  <c r="UQ25" i="7" s="1"/>
  <c r="US25" i="7" s="1"/>
  <c r="UU25" i="7" s="1"/>
  <c r="UW25" i="7" s="1"/>
  <c r="UY25" i="7" s="1"/>
  <c r="VA25" i="7" s="1"/>
  <c r="VC25" i="7" s="1"/>
  <c r="VE25" i="7" s="1"/>
  <c r="VG25" i="7" s="1"/>
  <c r="VI25" i="7" s="1"/>
  <c r="VK25" i="7" s="1"/>
  <c r="VM25" i="7" s="1"/>
  <c r="VO25" i="7" s="1"/>
  <c r="VQ25" i="7" s="1"/>
  <c r="VS25" i="7" s="1"/>
  <c r="VU25" i="7" s="1"/>
  <c r="VW25" i="7" s="1"/>
  <c r="VY25" i="7" s="1"/>
  <c r="WA25" i="7" s="1"/>
  <c r="WC25" i="7" s="1"/>
  <c r="WE25" i="7" s="1"/>
  <c r="WG25" i="7" s="1"/>
  <c r="WI25" i="7" s="1"/>
  <c r="WK25" i="7" s="1"/>
  <c r="WM25" i="7" s="1"/>
  <c r="WO25" i="7" s="1"/>
  <c r="WQ25" i="7" s="1"/>
  <c r="WS25" i="7" s="1"/>
  <c r="WU25" i="7" s="1"/>
  <c r="WW25" i="7" s="1"/>
  <c r="WY25" i="7" s="1"/>
  <c r="XA25" i="7" s="1"/>
  <c r="XC25" i="7" s="1"/>
  <c r="XE25" i="7" s="1"/>
  <c r="XG25" i="7" s="1"/>
  <c r="XI25" i="7" s="1"/>
  <c r="XK25" i="7" s="1"/>
  <c r="XM25" i="7" s="1"/>
  <c r="XO25" i="7" s="1"/>
  <c r="XQ25" i="7" s="1"/>
  <c r="XS25" i="7" s="1"/>
  <c r="XU25" i="7" s="1"/>
  <c r="XW25" i="7" s="1"/>
  <c r="XY25" i="7" s="1"/>
  <c r="YA25" i="7" s="1"/>
  <c r="YC25" i="7" s="1"/>
  <c r="YE25" i="7" s="1"/>
  <c r="YG25" i="7" s="1"/>
  <c r="YI25" i="7" s="1"/>
  <c r="YK25" i="7" s="1"/>
  <c r="YM25" i="7" s="1"/>
  <c r="YO25" i="7" s="1"/>
  <c r="YQ25" i="7" s="1"/>
  <c r="YS25" i="7" s="1"/>
  <c r="YU25" i="7" s="1"/>
  <c r="YW25" i="7" s="1"/>
  <c r="YY25" i="7" s="1"/>
  <c r="ZA25" i="7" s="1"/>
  <c r="ZC25" i="7" s="1"/>
  <c r="ZE25" i="7" s="1"/>
  <c r="ZG25" i="7" s="1"/>
  <c r="ZI25" i="7" s="1"/>
  <c r="ZK25" i="7" s="1"/>
  <c r="ZM25" i="7" s="1"/>
  <c r="ZO25" i="7" s="1"/>
  <c r="ZQ25" i="7" s="1"/>
  <c r="ZS25" i="7" s="1"/>
  <c r="ZU25" i="7" s="1"/>
  <c r="ZW25" i="7" s="1"/>
  <c r="ZY25" i="7" s="1"/>
  <c r="AAA25" i="7" s="1"/>
  <c r="AAC25" i="7" s="1"/>
  <c r="AAE25" i="7" s="1"/>
  <c r="AAG25" i="7" s="1"/>
  <c r="AAI25" i="7" s="1"/>
  <c r="AAK25" i="7" s="1"/>
  <c r="AAM25" i="7" s="1"/>
  <c r="AAO25" i="7" s="1"/>
  <c r="AAQ25" i="7" s="1"/>
  <c r="AAS25" i="7" s="1"/>
  <c r="AAU25" i="7" s="1"/>
  <c r="AAW25" i="7" s="1"/>
  <c r="AAY25" i="7" s="1"/>
  <c r="ABA25" i="7" s="1"/>
  <c r="ABC25" i="7" s="1"/>
  <c r="ABE25" i="7" s="1"/>
  <c r="ABG25" i="7" s="1"/>
  <c r="ABI25" i="7" s="1"/>
  <c r="ABK25" i="7" s="1"/>
  <c r="ABM25" i="7" s="1"/>
  <c r="ABO25" i="7" s="1"/>
  <c r="ABQ25" i="7" s="1"/>
  <c r="ABS25" i="7" s="1"/>
  <c r="ABU25" i="7" s="1"/>
  <c r="ABW25" i="7" s="1"/>
  <c r="ABY25" i="7" s="1"/>
  <c r="ACA25" i="7" s="1"/>
  <c r="ACC25" i="7" s="1"/>
  <c r="ACE25" i="7" s="1"/>
  <c r="ACG25" i="7" s="1"/>
  <c r="ACI25" i="7" s="1"/>
  <c r="ACK25" i="7" s="1"/>
  <c r="ACM25" i="7" s="1"/>
  <c r="ACO25" i="7" s="1"/>
  <c r="ACQ25" i="7" s="1"/>
  <c r="ACS25" i="7" s="1"/>
  <c r="ACU25" i="7" s="1"/>
  <c r="ACW25" i="7" s="1"/>
  <c r="ACY25" i="7" s="1"/>
  <c r="ADA25" i="7" s="1"/>
  <c r="ADC25" i="7" s="1"/>
  <c r="ADE25" i="7" s="1"/>
  <c r="ADG25" i="7" s="1"/>
  <c r="ADI25" i="7" s="1"/>
  <c r="ADK25" i="7" s="1"/>
  <c r="ADM25" i="7" s="1"/>
  <c r="ADO25" i="7" s="1"/>
  <c r="ADQ25" i="7" s="1"/>
  <c r="ADS25" i="7" s="1"/>
  <c r="ADU25" i="7" s="1"/>
  <c r="ADW25" i="7" s="1"/>
  <c r="ADY25" i="7" s="1"/>
  <c r="AEA25" i="7" s="1"/>
  <c r="AEC25" i="7" s="1"/>
  <c r="AEE25" i="7" s="1"/>
  <c r="AEG25" i="7" s="1"/>
  <c r="AEI25" i="7" s="1"/>
  <c r="AEK25" i="7" s="1"/>
  <c r="AEM25" i="7" s="1"/>
  <c r="AEO25" i="7" s="1"/>
  <c r="AEQ25" i="7" s="1"/>
  <c r="AES25" i="7" s="1"/>
  <c r="AEU25" i="7" s="1"/>
  <c r="AEW25" i="7" s="1"/>
  <c r="AEY25" i="7" s="1"/>
  <c r="AFA25" i="7" s="1"/>
  <c r="AFC25" i="7" s="1"/>
  <c r="AFE25" i="7" s="1"/>
  <c r="AFG25" i="7" s="1"/>
  <c r="AFI25" i="7" s="1"/>
  <c r="AFK25" i="7" s="1"/>
  <c r="AFM25" i="7" s="1"/>
  <c r="AFO25" i="7" s="1"/>
  <c r="AFQ25" i="7" s="1"/>
  <c r="AFS25" i="7" s="1"/>
  <c r="AFU25" i="7" s="1"/>
  <c r="AFW25" i="7" s="1"/>
  <c r="AFY25" i="7" s="1"/>
  <c r="AGA25" i="7" s="1"/>
  <c r="AGC25" i="7" s="1"/>
  <c r="AGE25" i="7" s="1"/>
  <c r="AGG25" i="7" s="1"/>
  <c r="AGI25" i="7" s="1"/>
  <c r="AGK25" i="7" s="1"/>
  <c r="AGM25" i="7" s="1"/>
  <c r="AGO25" i="7" s="1"/>
  <c r="AGQ25" i="7" s="1"/>
  <c r="AGS25" i="7" s="1"/>
  <c r="AGU25" i="7" s="1"/>
  <c r="AGW25" i="7" s="1"/>
  <c r="AGY25" i="7" s="1"/>
  <c r="AHA25" i="7" s="1"/>
  <c r="AHC25" i="7" s="1"/>
  <c r="AHE25" i="7" s="1"/>
  <c r="AHG25" i="7" s="1"/>
  <c r="AHI25" i="7" s="1"/>
  <c r="AHK25" i="7" s="1"/>
  <c r="AHM25" i="7" s="1"/>
  <c r="AHO25" i="7" s="1"/>
  <c r="AHQ25" i="7" s="1"/>
  <c r="AHS25" i="7" s="1"/>
  <c r="AHU25" i="7" s="1"/>
  <c r="AHW25" i="7" s="1"/>
  <c r="AHY25" i="7" s="1"/>
  <c r="AIA25" i="7" s="1"/>
  <c r="AIC25" i="7" s="1"/>
  <c r="AIE25" i="7" s="1"/>
  <c r="AIG25" i="7" s="1"/>
  <c r="AII25" i="7" s="1"/>
  <c r="AIK25" i="7" s="1"/>
  <c r="AIM25" i="7" s="1"/>
  <c r="AIO25" i="7" s="1"/>
  <c r="AIQ25" i="7" s="1"/>
  <c r="AIS25" i="7" s="1"/>
  <c r="AIU25" i="7" s="1"/>
  <c r="AIW25" i="7" s="1"/>
  <c r="AIY25" i="7" s="1"/>
  <c r="AJA25" i="7" s="1"/>
  <c r="AJC25" i="7" s="1"/>
  <c r="AJE25" i="7" s="1"/>
  <c r="AJG25" i="7" s="1"/>
  <c r="AJI25" i="7" s="1"/>
  <c r="AJK25" i="7" s="1"/>
  <c r="AJM25" i="7" s="1"/>
  <c r="AJO25" i="7" s="1"/>
  <c r="AJQ25" i="7" s="1"/>
  <c r="AJS25" i="7" s="1"/>
  <c r="AJU25" i="7" s="1"/>
  <c r="AJW25" i="7" s="1"/>
  <c r="AJY25" i="7" s="1"/>
  <c r="AKA25" i="7" s="1"/>
  <c r="AKC25" i="7" s="1"/>
  <c r="AKE25" i="7" s="1"/>
  <c r="AKG25" i="7" s="1"/>
  <c r="AKI25" i="7" s="1"/>
  <c r="AKK25" i="7" s="1"/>
  <c r="AKM25" i="7" s="1"/>
  <c r="AKO25" i="7" s="1"/>
  <c r="AKQ25" i="7" s="1"/>
  <c r="AKS25" i="7" s="1"/>
  <c r="AKU25" i="7" s="1"/>
  <c r="AKW25" i="7" s="1"/>
  <c r="AKY25" i="7" s="1"/>
  <c r="ALA25" i="7" s="1"/>
  <c r="ALC25" i="7" s="1"/>
  <c r="ALE25" i="7" s="1"/>
  <c r="ALG25" i="7" s="1"/>
  <c r="ALI25" i="7" s="1"/>
  <c r="ALK25" i="7" s="1"/>
  <c r="ALM25" i="7" s="1"/>
  <c r="ALO25" i="7" s="1"/>
  <c r="ALQ25" i="7" s="1"/>
  <c r="ALS25" i="7" s="1"/>
  <c r="ALU25" i="7" s="1"/>
  <c r="ALW25" i="7" s="1"/>
  <c r="ALY25" i="7" s="1"/>
  <c r="AMA25" i="7" s="1"/>
  <c r="AMC25" i="7" s="1"/>
  <c r="AME25" i="7" s="1"/>
  <c r="AMG25" i="7" s="1"/>
  <c r="AMI25" i="7" s="1"/>
  <c r="AMK25" i="7" s="1"/>
  <c r="AMM25" i="7" s="1"/>
  <c r="AMO25" i="7" s="1"/>
  <c r="AMQ25" i="7" s="1"/>
  <c r="AMS25" i="7" s="1"/>
  <c r="AMU25" i="7" s="1"/>
  <c r="AMW25" i="7" s="1"/>
  <c r="AMY25" i="7" s="1"/>
  <c r="ANA25" i="7" s="1"/>
  <c r="ANC25" i="7" s="1"/>
  <c r="ANE25" i="7" s="1"/>
  <c r="ANG25" i="7" s="1"/>
  <c r="ANI25" i="7" s="1"/>
  <c r="ANK25" i="7" s="1"/>
  <c r="ANM25" i="7" s="1"/>
  <c r="ANO25" i="7" s="1"/>
  <c r="ANQ25" i="7" s="1"/>
  <c r="ANS25" i="7" s="1"/>
  <c r="ANU25" i="7" s="1"/>
  <c r="ANW25" i="7" s="1"/>
  <c r="ANY25" i="7" s="1"/>
  <c r="AOA25" i="7" s="1"/>
  <c r="AOC25" i="7" s="1"/>
  <c r="AOE25" i="7" s="1"/>
  <c r="AOG25" i="7" s="1"/>
  <c r="AOI25" i="7" s="1"/>
  <c r="AOK25" i="7" s="1"/>
  <c r="AOM25" i="7" s="1"/>
  <c r="AOO25" i="7" s="1"/>
  <c r="AOQ25" i="7" s="1"/>
  <c r="AOS25" i="7" s="1"/>
  <c r="AOU25" i="7" s="1"/>
  <c r="AOW25" i="7" s="1"/>
  <c r="AOY25" i="7" s="1"/>
  <c r="APA25" i="7" s="1"/>
  <c r="APC25" i="7" s="1"/>
  <c r="APE25" i="7" s="1"/>
  <c r="APG25" i="7" s="1"/>
  <c r="API25" i="7" s="1"/>
  <c r="APK25" i="7" s="1"/>
  <c r="APM25" i="7" s="1"/>
  <c r="APO25" i="7" s="1"/>
  <c r="APQ25" i="7" s="1"/>
  <c r="APS25" i="7" s="1"/>
  <c r="APU25" i="7" s="1"/>
  <c r="APW25" i="7" s="1"/>
  <c r="APY25" i="7" s="1"/>
  <c r="AQA25" i="7" s="1"/>
  <c r="AQC25" i="7" s="1"/>
  <c r="AQE25" i="7" s="1"/>
  <c r="AQG25" i="7" s="1"/>
  <c r="AQI25" i="7" s="1"/>
  <c r="AQK25" i="7" s="1"/>
  <c r="AQM25" i="7" s="1"/>
  <c r="AQO25" i="7" s="1"/>
  <c r="AQQ25" i="7" s="1"/>
  <c r="AQS25" i="7" s="1"/>
  <c r="AQU25" i="7" s="1"/>
  <c r="AQW25" i="7" s="1"/>
  <c r="AQY25" i="7" s="1"/>
  <c r="ARA25" i="7" s="1"/>
  <c r="ARC25" i="7" s="1"/>
  <c r="ARE25" i="7" s="1"/>
  <c r="ARG25" i="7" s="1"/>
  <c r="ARI25" i="7" s="1"/>
  <c r="ARK25" i="7" s="1"/>
  <c r="ARM25" i="7" s="1"/>
  <c r="ARO25" i="7" s="1"/>
  <c r="ARQ25" i="7" s="1"/>
  <c r="ARS25" i="7" s="1"/>
  <c r="ARU25" i="7" s="1"/>
  <c r="ARW25" i="7" s="1"/>
  <c r="ARY25" i="7" s="1"/>
  <c r="ASA25" i="7" s="1"/>
  <c r="ASC25" i="7" s="1"/>
  <c r="ASE25" i="7" s="1"/>
  <c r="ASG25" i="7" s="1"/>
  <c r="ASI25" i="7" s="1"/>
  <c r="ASK25" i="7" s="1"/>
  <c r="ASM25" i="7" s="1"/>
  <c r="ASO25" i="7" s="1"/>
  <c r="ASQ25" i="7" s="1"/>
  <c r="ASS25" i="7" s="1"/>
  <c r="ASU25" i="7" s="1"/>
  <c r="ASW25" i="7" s="1"/>
  <c r="ASY25" i="7" s="1"/>
  <c r="ATA25" i="7" s="1"/>
  <c r="ATC25" i="7" s="1"/>
  <c r="ATE25" i="7" s="1"/>
  <c r="ATG25" i="7" s="1"/>
  <c r="ATI25" i="7" s="1"/>
  <c r="ATK25" i="7" s="1"/>
  <c r="ATM25" i="7" s="1"/>
  <c r="ATO25" i="7" s="1"/>
  <c r="ATQ25" i="7" s="1"/>
  <c r="ATS25" i="7" s="1"/>
  <c r="ATU25" i="7" s="1"/>
  <c r="ATW25" i="7" s="1"/>
  <c r="ATY25" i="7" s="1"/>
  <c r="AUA25" i="7" s="1"/>
  <c r="AUC25" i="7" s="1"/>
  <c r="AUE25" i="7" s="1"/>
  <c r="AUG25" i="7" s="1"/>
  <c r="AUI25" i="7" s="1"/>
  <c r="AUK25" i="7" s="1"/>
  <c r="AUM25" i="7" s="1"/>
  <c r="AUO25" i="7" s="1"/>
  <c r="AUQ25" i="7" s="1"/>
  <c r="AUS25" i="7" s="1"/>
  <c r="AUU25" i="7" s="1"/>
  <c r="AUW25" i="7" s="1"/>
  <c r="AUY25" i="7" s="1"/>
  <c r="AVA25" i="7" s="1"/>
  <c r="AVC25" i="7" s="1"/>
  <c r="AVE25" i="7" s="1"/>
  <c r="AVG25" i="7" s="1"/>
  <c r="AVI25" i="7" s="1"/>
  <c r="AVK25" i="7" s="1"/>
  <c r="AVM25" i="7" s="1"/>
  <c r="AVO25" i="7" s="1"/>
  <c r="AVQ25" i="7" s="1"/>
  <c r="AVS25" i="7" s="1"/>
  <c r="AVU25" i="7" s="1"/>
  <c r="AVW25" i="7" s="1"/>
  <c r="AVY25" i="7" s="1"/>
  <c r="AWA25" i="7" s="1"/>
  <c r="AWC25" i="7" s="1"/>
  <c r="AWE25" i="7" s="1"/>
  <c r="AWG25" i="7" s="1"/>
  <c r="AWI25" i="7" s="1"/>
  <c r="AWK25" i="7" s="1"/>
  <c r="AWM25" i="7" s="1"/>
  <c r="AWO25" i="7" s="1"/>
  <c r="AWQ25" i="7" s="1"/>
  <c r="AWS25" i="7" s="1"/>
  <c r="AWU25" i="7" s="1"/>
  <c r="AWW25" i="7" s="1"/>
  <c r="AWY25" i="7" s="1"/>
  <c r="AXA25" i="7" s="1"/>
  <c r="AXC25" i="7" s="1"/>
  <c r="AXE25" i="7" s="1"/>
  <c r="AXG25" i="7" s="1"/>
  <c r="AXI25" i="7" s="1"/>
  <c r="AXK25" i="7" s="1"/>
  <c r="AXM25" i="7" s="1"/>
  <c r="AXO25" i="7" s="1"/>
  <c r="AXQ25" i="7" s="1"/>
  <c r="AXS25" i="7" s="1"/>
  <c r="AXU25" i="7" s="1"/>
  <c r="AXW25" i="7" s="1"/>
  <c r="AXY25" i="7" s="1"/>
  <c r="AYA25" i="7" s="1"/>
  <c r="AYC25" i="7" s="1"/>
  <c r="AYE25" i="7" s="1"/>
  <c r="AYG25" i="7" s="1"/>
  <c r="AYI25" i="7" s="1"/>
  <c r="AYK25" i="7" s="1"/>
  <c r="AYM25" i="7" s="1"/>
  <c r="AYO25" i="7" s="1"/>
  <c r="AYQ25" i="7" s="1"/>
  <c r="AYS25" i="7" s="1"/>
  <c r="AYU25" i="7" s="1"/>
  <c r="AYW25" i="7" s="1"/>
  <c r="AYY25" i="7" s="1"/>
  <c r="AZA25" i="7" s="1"/>
  <c r="AZC25" i="7" s="1"/>
  <c r="AZE25" i="7" s="1"/>
  <c r="AZG25" i="7" s="1"/>
  <c r="AZI25" i="7" s="1"/>
  <c r="AZK25" i="7" s="1"/>
  <c r="AZM25" i="7" s="1"/>
  <c r="AZO25" i="7" s="1"/>
  <c r="AZQ25" i="7" s="1"/>
  <c r="AZS25" i="7" s="1"/>
  <c r="AZU25" i="7" s="1"/>
  <c r="AZW25" i="7" s="1"/>
  <c r="AZY25" i="7" s="1"/>
  <c r="BAA25" i="7" s="1"/>
  <c r="BAC25" i="7" s="1"/>
  <c r="BAE25" i="7" s="1"/>
  <c r="BAG25" i="7" s="1"/>
  <c r="BAI25" i="7" s="1"/>
  <c r="BAK25" i="7" s="1"/>
  <c r="BAM25" i="7" s="1"/>
  <c r="BAO25" i="7" s="1"/>
  <c r="BAQ25" i="7" s="1"/>
  <c r="BAS25" i="7" s="1"/>
  <c r="BAU25" i="7" s="1"/>
  <c r="BAW25" i="7" s="1"/>
  <c r="BAY25" i="7" s="1"/>
  <c r="BBA25" i="7" s="1"/>
  <c r="BBC25" i="7" s="1"/>
  <c r="BBE25" i="7" s="1"/>
  <c r="BBG25" i="7" s="1"/>
  <c r="BBI25" i="7" s="1"/>
  <c r="BBK25" i="7" s="1"/>
  <c r="BBM25" i="7" s="1"/>
  <c r="BBO25" i="7" s="1"/>
  <c r="BBQ25" i="7" s="1"/>
  <c r="BBS25" i="7" s="1"/>
  <c r="BBU25" i="7" s="1"/>
  <c r="BBW25" i="7" s="1"/>
  <c r="BBY25" i="7" s="1"/>
  <c r="BCA25" i="7" s="1"/>
  <c r="BCC25" i="7" s="1"/>
  <c r="BCE25" i="7" s="1"/>
  <c r="BCG25" i="7" s="1"/>
  <c r="BCI25" i="7" s="1"/>
  <c r="BCK25" i="7" s="1"/>
  <c r="BCM25" i="7" s="1"/>
  <c r="BCO25" i="7" s="1"/>
  <c r="BCQ25" i="7" s="1"/>
  <c r="BCS25" i="7" s="1"/>
  <c r="BCU25" i="7" s="1"/>
  <c r="BCW25" i="7" s="1"/>
  <c r="BCY25" i="7" s="1"/>
  <c r="BDA25" i="7" s="1"/>
  <c r="BDC25" i="7" s="1"/>
  <c r="BDE25" i="7" s="1"/>
  <c r="BDG25" i="7" s="1"/>
  <c r="BDI25" i="7" s="1"/>
  <c r="BDK25" i="7" s="1"/>
  <c r="BDM25" i="7" s="1"/>
  <c r="BDO25" i="7" s="1"/>
  <c r="BDQ25" i="7" s="1"/>
  <c r="BDS25" i="7" s="1"/>
  <c r="BDU25" i="7" s="1"/>
  <c r="BDW25" i="7" s="1"/>
  <c r="BDY25" i="7" s="1"/>
  <c r="BEA25" i="7" s="1"/>
  <c r="BEC25" i="7" s="1"/>
  <c r="BEE25" i="7" s="1"/>
  <c r="BEG25" i="7" s="1"/>
  <c r="BEI25" i="7" s="1"/>
  <c r="BEK25" i="7" s="1"/>
  <c r="BEM25" i="7" s="1"/>
  <c r="BEO25" i="7" s="1"/>
  <c r="BEQ25" i="7" s="1"/>
  <c r="BES25" i="7" s="1"/>
  <c r="BEU25" i="7" s="1"/>
  <c r="BEW25" i="7" s="1"/>
  <c r="BEY25" i="7" s="1"/>
  <c r="BFA25" i="7" s="1"/>
  <c r="BFC25" i="7" s="1"/>
  <c r="BFE25" i="7" s="1"/>
  <c r="BFG25" i="7" s="1"/>
  <c r="BFI25" i="7" s="1"/>
  <c r="BFK25" i="7" s="1"/>
  <c r="BFM25" i="7" s="1"/>
  <c r="BFO25" i="7" s="1"/>
  <c r="BFQ25" i="7" s="1"/>
  <c r="BFS25" i="7" s="1"/>
  <c r="BFU25" i="7" s="1"/>
  <c r="BFW25" i="7" s="1"/>
  <c r="BFY25" i="7" s="1"/>
  <c r="BGA25" i="7" s="1"/>
  <c r="BGC25" i="7" s="1"/>
  <c r="BGE25" i="7" s="1"/>
  <c r="BGG25" i="7" s="1"/>
  <c r="BGI25" i="7" s="1"/>
  <c r="BGK25" i="7" s="1"/>
  <c r="BGM25" i="7" s="1"/>
  <c r="BGO25" i="7" s="1"/>
  <c r="BGQ25" i="7" s="1"/>
  <c r="BGS25" i="7" s="1"/>
  <c r="BGU25" i="7" s="1"/>
  <c r="BGW25" i="7" s="1"/>
  <c r="BGY25" i="7" s="1"/>
  <c r="BHA25" i="7" s="1"/>
  <c r="BHC25" i="7" s="1"/>
  <c r="BHE25" i="7" s="1"/>
  <c r="BHG25" i="7" s="1"/>
  <c r="BHI25" i="7" s="1"/>
  <c r="BHK25" i="7" s="1"/>
  <c r="BHM25" i="7" s="1"/>
  <c r="BHO25" i="7" s="1"/>
  <c r="BHQ25" i="7" s="1"/>
  <c r="BHS25" i="7" s="1"/>
  <c r="BHU25" i="7" s="1"/>
  <c r="BHW25" i="7" s="1"/>
  <c r="BHY25" i="7" s="1"/>
  <c r="BIA25" i="7" s="1"/>
  <c r="BIC25" i="7" s="1"/>
  <c r="BIE25" i="7" s="1"/>
  <c r="BIG25" i="7" s="1"/>
  <c r="BII25" i="7" s="1"/>
  <c r="BIK25" i="7" s="1"/>
  <c r="BIM25" i="7" s="1"/>
  <c r="BIO25" i="7" s="1"/>
  <c r="BIQ25" i="7" s="1"/>
  <c r="BIS25" i="7" s="1"/>
  <c r="BIU25" i="7" s="1"/>
  <c r="BIW25" i="7" s="1"/>
  <c r="BIY25" i="7" s="1"/>
  <c r="BJA25" i="7" s="1"/>
  <c r="BJC25" i="7" s="1"/>
  <c r="BJE25" i="7" s="1"/>
  <c r="BJG25" i="7" s="1"/>
  <c r="BJI25" i="7" s="1"/>
  <c r="BJK25" i="7" s="1"/>
  <c r="BJM25" i="7" s="1"/>
  <c r="BJO25" i="7" s="1"/>
  <c r="BJQ25" i="7" s="1"/>
  <c r="BJS25" i="7" s="1"/>
  <c r="BJU25" i="7" s="1"/>
  <c r="BJW25" i="7" s="1"/>
  <c r="BJY25" i="7" s="1"/>
  <c r="BKA25" i="7" s="1"/>
  <c r="BKC25" i="7" s="1"/>
  <c r="BKE25" i="7" s="1"/>
  <c r="BKG25" i="7" s="1"/>
  <c r="BKI25" i="7" s="1"/>
  <c r="BKK25" i="7" s="1"/>
  <c r="BKM25" i="7" s="1"/>
  <c r="BKO25" i="7" s="1"/>
  <c r="BKQ25" i="7" s="1"/>
  <c r="BKS25" i="7" s="1"/>
  <c r="BKU25" i="7" s="1"/>
  <c r="BKW25" i="7" s="1"/>
  <c r="BKY25" i="7" s="1"/>
  <c r="BLA25" i="7" s="1"/>
  <c r="BLC25" i="7" s="1"/>
  <c r="BLE25" i="7" s="1"/>
  <c r="BLG25" i="7" s="1"/>
  <c r="BLI25" i="7" s="1"/>
  <c r="BLK25" i="7" s="1"/>
  <c r="BLM25" i="7" s="1"/>
  <c r="BLO25" i="7" s="1"/>
  <c r="BLQ25" i="7" s="1"/>
  <c r="BLS25" i="7" s="1"/>
  <c r="BLU25" i="7" s="1"/>
  <c r="BLW25" i="7" s="1"/>
  <c r="BLY25" i="7" s="1"/>
  <c r="BMA25" i="7" s="1"/>
  <c r="BMC25" i="7" s="1"/>
  <c r="BME25" i="7" s="1"/>
  <c r="BMG25" i="7" s="1"/>
  <c r="BMI25" i="7" s="1"/>
  <c r="BMK25" i="7" s="1"/>
  <c r="BMM25" i="7" s="1"/>
  <c r="BMO25" i="7" s="1"/>
  <c r="BMQ25" i="7" s="1"/>
  <c r="BMS25" i="7" s="1"/>
  <c r="BMU25" i="7" s="1"/>
  <c r="BMW25" i="7" s="1"/>
  <c r="BMY25" i="7" s="1"/>
  <c r="BNA25" i="7" s="1"/>
  <c r="BNC25" i="7" s="1"/>
  <c r="BNE25" i="7" s="1"/>
  <c r="BNG25" i="7" s="1"/>
  <c r="BNI25" i="7" s="1"/>
  <c r="BNK25" i="7" s="1"/>
  <c r="BNM25" i="7" s="1"/>
  <c r="BNO25" i="7" s="1"/>
  <c r="BNQ25" i="7" s="1"/>
  <c r="BNS25" i="7" s="1"/>
  <c r="BNU25" i="7" s="1"/>
  <c r="BNW25" i="7" s="1"/>
  <c r="BNY25" i="7" s="1"/>
  <c r="BOA25" i="7" s="1"/>
  <c r="BOC25" i="7" s="1"/>
  <c r="BOE25" i="7" s="1"/>
  <c r="BOG25" i="7" s="1"/>
  <c r="BOI25" i="7" s="1"/>
  <c r="BOK25" i="7" s="1"/>
  <c r="BOM25" i="7" s="1"/>
  <c r="BOO25" i="7" s="1"/>
  <c r="BOQ25" i="7" s="1"/>
  <c r="BOS25" i="7" s="1"/>
  <c r="BOU25" i="7" s="1"/>
  <c r="BOW25" i="7" s="1"/>
  <c r="BOY25" i="7" s="1"/>
  <c r="BPA25" i="7" s="1"/>
  <c r="BPC25" i="7" s="1"/>
  <c r="BPE25" i="7" s="1"/>
  <c r="BPG25" i="7" s="1"/>
  <c r="BPI25" i="7" s="1"/>
  <c r="BPK25" i="7" s="1"/>
  <c r="BPM25" i="7" s="1"/>
  <c r="BPO25" i="7" s="1"/>
  <c r="BPQ25" i="7" s="1"/>
  <c r="BPS25" i="7" s="1"/>
  <c r="BPU25" i="7" s="1"/>
  <c r="BPW25" i="7" s="1"/>
  <c r="BPY25" i="7" s="1"/>
  <c r="BQA25" i="7" s="1"/>
  <c r="BQC25" i="7" s="1"/>
  <c r="BQE25" i="7" s="1"/>
  <c r="BQG25" i="7" s="1"/>
  <c r="BQI25" i="7" s="1"/>
  <c r="BQK25" i="7" s="1"/>
  <c r="BQM25" i="7" s="1"/>
  <c r="BQO25" i="7" s="1"/>
  <c r="BQQ25" i="7" s="1"/>
  <c r="BQS25" i="7" s="1"/>
  <c r="BQU25" i="7" s="1"/>
  <c r="BQW25" i="7" s="1"/>
  <c r="BQY25" i="7" s="1"/>
  <c r="BRA25" i="7" s="1"/>
  <c r="BRC25" i="7" s="1"/>
  <c r="BRE25" i="7" s="1"/>
  <c r="BRG25" i="7" s="1"/>
  <c r="BRI25" i="7" s="1"/>
  <c r="BRK25" i="7" s="1"/>
  <c r="BRM25" i="7" s="1"/>
  <c r="BRO25" i="7" s="1"/>
  <c r="BRQ25" i="7" s="1"/>
  <c r="BRS25" i="7" s="1"/>
  <c r="BRU25" i="7" s="1"/>
  <c r="BRW25" i="7" s="1"/>
  <c r="BRY25" i="7" s="1"/>
  <c r="BSA25" i="7" s="1"/>
  <c r="BSC25" i="7" s="1"/>
  <c r="BSE25" i="7" s="1"/>
  <c r="BSG25" i="7" s="1"/>
  <c r="BSI25" i="7" s="1"/>
  <c r="BSK25" i="7" s="1"/>
  <c r="BSM25" i="7" s="1"/>
  <c r="BSO25" i="7" s="1"/>
  <c r="BSQ25" i="7" s="1"/>
  <c r="BSS25" i="7" s="1"/>
  <c r="BSU25" i="7" s="1"/>
  <c r="BSW25" i="7" s="1"/>
  <c r="BSY25" i="7" s="1"/>
  <c r="BTA25" i="7" s="1"/>
  <c r="BTC25" i="7" s="1"/>
  <c r="BTE25" i="7" s="1"/>
  <c r="BTG25" i="7" s="1"/>
  <c r="BTI25" i="7" s="1"/>
  <c r="BTK25" i="7" s="1"/>
  <c r="BTM25" i="7" s="1"/>
  <c r="BTO25" i="7" s="1"/>
  <c r="BTQ25" i="7" s="1"/>
  <c r="BTS25" i="7" s="1"/>
  <c r="BTU25" i="7" s="1"/>
  <c r="BTW25" i="7" s="1"/>
  <c r="BTY25" i="7" s="1"/>
  <c r="BUA25" i="7" s="1"/>
  <c r="BUC25" i="7" s="1"/>
  <c r="BUE25" i="7" s="1"/>
  <c r="BUG25" i="7" s="1"/>
  <c r="BUI25" i="7" s="1"/>
  <c r="BUK25" i="7" s="1"/>
  <c r="BUM25" i="7" s="1"/>
  <c r="BUO25" i="7" s="1"/>
  <c r="BUQ25" i="7" s="1"/>
  <c r="BUS25" i="7" s="1"/>
  <c r="BUU25" i="7" s="1"/>
  <c r="BUW25" i="7" s="1"/>
  <c r="BUY25" i="7" s="1"/>
  <c r="BVA25" i="7" s="1"/>
  <c r="BVC25" i="7" s="1"/>
  <c r="BVE25" i="7" s="1"/>
  <c r="BVG25" i="7" s="1"/>
  <c r="BVI25" i="7" s="1"/>
  <c r="BVK25" i="7" s="1"/>
  <c r="BVM25" i="7" s="1"/>
  <c r="BVO25" i="7" s="1"/>
  <c r="BVQ25" i="7" s="1"/>
  <c r="BVS25" i="7" s="1"/>
  <c r="BVU25" i="7" s="1"/>
  <c r="BVW25" i="7" s="1"/>
  <c r="BVY25" i="7" s="1"/>
  <c r="BWA25" i="7" s="1"/>
  <c r="BWC25" i="7" s="1"/>
  <c r="BWE25" i="7" s="1"/>
  <c r="BWG25" i="7" s="1"/>
  <c r="BWI25" i="7" s="1"/>
  <c r="BWK25" i="7" s="1"/>
  <c r="BWM25" i="7" s="1"/>
  <c r="BWO25" i="7" s="1"/>
  <c r="BWQ25" i="7" s="1"/>
  <c r="BWS25" i="7" s="1"/>
  <c r="BWU25" i="7" s="1"/>
  <c r="BWW25" i="7" s="1"/>
  <c r="BWY25" i="7" s="1"/>
  <c r="BXA25" i="7" s="1"/>
  <c r="BXC25" i="7" s="1"/>
  <c r="BXE25" i="7" s="1"/>
  <c r="BXG25" i="7" s="1"/>
  <c r="BXI25" i="7" s="1"/>
  <c r="BXK25" i="7" s="1"/>
  <c r="BXM25" i="7" s="1"/>
  <c r="BXO25" i="7" s="1"/>
  <c r="BXQ25" i="7" s="1"/>
  <c r="BXS25" i="7" s="1"/>
  <c r="BXU25" i="7" s="1"/>
  <c r="BXW25" i="7" s="1"/>
  <c r="BXY25" i="7" s="1"/>
  <c r="BYA25" i="7" s="1"/>
  <c r="BYC25" i="7" s="1"/>
  <c r="BYE25" i="7" s="1"/>
  <c r="BYG25" i="7" s="1"/>
  <c r="BYI25" i="7" s="1"/>
  <c r="BYK25" i="7" s="1"/>
  <c r="BYM25" i="7" s="1"/>
  <c r="BYO25" i="7" s="1"/>
  <c r="BYQ25" i="7" s="1"/>
  <c r="BYS25" i="7" s="1"/>
  <c r="BYU25" i="7" s="1"/>
  <c r="BYW25" i="7" s="1"/>
  <c r="BYY25" i="7" s="1"/>
  <c r="BZA25" i="7" s="1"/>
  <c r="BZC25" i="7" s="1"/>
  <c r="BZE25" i="7" s="1"/>
  <c r="BZG25" i="7" s="1"/>
  <c r="BZI25" i="7" s="1"/>
  <c r="BZK25" i="7" s="1"/>
  <c r="BZM25" i="7" s="1"/>
  <c r="BZO25" i="7" s="1"/>
  <c r="BZQ25" i="7" s="1"/>
  <c r="BZS25" i="7" s="1"/>
  <c r="BZU25" i="7" s="1"/>
  <c r="BZW25" i="7" s="1"/>
  <c r="BZY25" i="7" s="1"/>
  <c r="CAA25" i="7" s="1"/>
  <c r="CAC25" i="7" s="1"/>
  <c r="CAE25" i="7" s="1"/>
  <c r="CAG25" i="7" s="1"/>
  <c r="CAI25" i="7" s="1"/>
  <c r="CAK25" i="7" s="1"/>
  <c r="CAM25" i="7" s="1"/>
  <c r="CAO25" i="7" s="1"/>
  <c r="CAQ25" i="7" s="1"/>
  <c r="CAS25" i="7" s="1"/>
  <c r="CAU25" i="7" s="1"/>
  <c r="CAW25" i="7" s="1"/>
  <c r="CAY25" i="7" s="1"/>
  <c r="CBA25" i="7" s="1"/>
  <c r="CBC25" i="7" s="1"/>
  <c r="CBE25" i="7" s="1"/>
  <c r="CBG25" i="7" s="1"/>
  <c r="CBI25" i="7" s="1"/>
  <c r="CBK25" i="7" s="1"/>
  <c r="CBM25" i="7" s="1"/>
  <c r="CBO25" i="7" s="1"/>
  <c r="CBQ25" i="7" s="1"/>
  <c r="CBS25" i="7" s="1"/>
  <c r="CBU25" i="7" s="1"/>
  <c r="CBW25" i="7" s="1"/>
  <c r="CBY25" i="7" s="1"/>
  <c r="CCA25" i="7" s="1"/>
  <c r="CCC25" i="7" s="1"/>
  <c r="CCE25" i="7" s="1"/>
  <c r="CCG25" i="7" s="1"/>
  <c r="CCI25" i="7" s="1"/>
  <c r="CCK25" i="7" s="1"/>
  <c r="CCM25" i="7" s="1"/>
  <c r="CCO25" i="7" s="1"/>
  <c r="CCQ25" i="7" s="1"/>
  <c r="CCS25" i="7" s="1"/>
  <c r="CCU25" i="7" s="1"/>
  <c r="CCW25" i="7" s="1"/>
  <c r="CCY25" i="7" s="1"/>
  <c r="CDA25" i="7" s="1"/>
  <c r="CDC25" i="7" s="1"/>
  <c r="CDE25" i="7" s="1"/>
  <c r="CDG25" i="7" s="1"/>
  <c r="CDI25" i="7" s="1"/>
  <c r="CDK25" i="7" s="1"/>
  <c r="CDM25" i="7" s="1"/>
  <c r="CDO25" i="7" s="1"/>
  <c r="CDQ25" i="7" s="1"/>
  <c r="CDS25" i="7" s="1"/>
  <c r="CDU25" i="7" s="1"/>
  <c r="CDW25" i="7" s="1"/>
  <c r="CDY25" i="7" s="1"/>
  <c r="CEA25" i="7" s="1"/>
  <c r="CEC25" i="7" s="1"/>
  <c r="CEE25" i="7" s="1"/>
  <c r="CEG25" i="7" s="1"/>
  <c r="CEI25" i="7" s="1"/>
  <c r="CEK25" i="7" s="1"/>
  <c r="CEM25" i="7" s="1"/>
  <c r="CEO25" i="7" s="1"/>
  <c r="CEQ25" i="7" s="1"/>
  <c r="CES25" i="7" s="1"/>
  <c r="CEU25" i="7" s="1"/>
  <c r="CEW25" i="7" s="1"/>
  <c r="CEY25" i="7" s="1"/>
  <c r="CFA25" i="7" s="1"/>
  <c r="CFC25" i="7" s="1"/>
  <c r="CFE25" i="7" s="1"/>
  <c r="CFG25" i="7" s="1"/>
  <c r="CFI25" i="7" s="1"/>
  <c r="CFK25" i="7" s="1"/>
  <c r="CFM25" i="7" s="1"/>
  <c r="CFO25" i="7" s="1"/>
  <c r="CFQ25" i="7" s="1"/>
  <c r="CFS25" i="7" s="1"/>
  <c r="CFU25" i="7" s="1"/>
  <c r="CFW25" i="7" s="1"/>
  <c r="CFY25" i="7" s="1"/>
  <c r="CGA25" i="7" s="1"/>
  <c r="CGC25" i="7" s="1"/>
  <c r="CGE25" i="7" s="1"/>
  <c r="CGG25" i="7" s="1"/>
  <c r="CGI25" i="7" s="1"/>
  <c r="CGK25" i="7" s="1"/>
  <c r="CGM25" i="7" s="1"/>
  <c r="CGO25" i="7" s="1"/>
  <c r="CGQ25" i="7" s="1"/>
  <c r="CGS25" i="7" s="1"/>
  <c r="CGU25" i="7" s="1"/>
  <c r="CGW25" i="7" s="1"/>
  <c r="CGY25" i="7" s="1"/>
  <c r="CHA25" i="7" s="1"/>
  <c r="CHC25" i="7" s="1"/>
  <c r="CHE25" i="7" s="1"/>
  <c r="CHG25" i="7" s="1"/>
  <c r="CHI25" i="7" s="1"/>
  <c r="CHK25" i="7" s="1"/>
  <c r="CHM25" i="7" s="1"/>
  <c r="CHO25" i="7" s="1"/>
  <c r="CHQ25" i="7" s="1"/>
  <c r="CHS25" i="7" s="1"/>
  <c r="CHU25" i="7" s="1"/>
  <c r="CHW25" i="7" s="1"/>
  <c r="CHY25" i="7" s="1"/>
  <c r="CIA25" i="7" s="1"/>
  <c r="CIC25" i="7" s="1"/>
  <c r="CIE25" i="7" s="1"/>
  <c r="CIG25" i="7" s="1"/>
  <c r="CII25" i="7" s="1"/>
  <c r="CIK25" i="7" s="1"/>
  <c r="CIM25" i="7" s="1"/>
  <c r="CIO25" i="7" s="1"/>
  <c r="CIQ25" i="7" s="1"/>
  <c r="CIS25" i="7" s="1"/>
  <c r="CIU25" i="7" s="1"/>
  <c r="CIW25" i="7" s="1"/>
  <c r="CIY25" i="7" s="1"/>
  <c r="CJA25" i="7" s="1"/>
  <c r="CJC25" i="7" s="1"/>
  <c r="CJE25" i="7" s="1"/>
  <c r="CJG25" i="7" s="1"/>
  <c r="CJI25" i="7" s="1"/>
  <c r="CJK25" i="7" s="1"/>
  <c r="CJM25" i="7" s="1"/>
  <c r="CJO25" i="7" s="1"/>
  <c r="CJQ25" i="7" s="1"/>
  <c r="CJS25" i="7" s="1"/>
  <c r="CJU25" i="7" s="1"/>
  <c r="CJW25" i="7" s="1"/>
  <c r="CJY25" i="7" s="1"/>
  <c r="CKA25" i="7" s="1"/>
  <c r="CKC25" i="7" s="1"/>
  <c r="CKE25" i="7" s="1"/>
  <c r="CKG25" i="7" s="1"/>
  <c r="CKI25" i="7" s="1"/>
  <c r="CKK25" i="7" s="1"/>
  <c r="CKM25" i="7" s="1"/>
  <c r="CKO25" i="7" s="1"/>
  <c r="CKQ25" i="7" s="1"/>
  <c r="CKS25" i="7" s="1"/>
  <c r="CKU25" i="7" s="1"/>
  <c r="CKW25" i="7" s="1"/>
  <c r="CKY25" i="7" s="1"/>
  <c r="CLA25" i="7" s="1"/>
  <c r="CLC25" i="7" s="1"/>
  <c r="CLE25" i="7" s="1"/>
  <c r="CLG25" i="7" s="1"/>
  <c r="CLI25" i="7" s="1"/>
  <c r="CLK25" i="7" s="1"/>
  <c r="CLM25" i="7" s="1"/>
  <c r="CLO25" i="7" s="1"/>
  <c r="CLQ25" i="7" s="1"/>
  <c r="CLS25" i="7" s="1"/>
  <c r="CLU25" i="7" s="1"/>
  <c r="CLW25" i="7" s="1"/>
  <c r="CLY25" i="7" s="1"/>
  <c r="CMA25" i="7" s="1"/>
  <c r="CMC25" i="7" s="1"/>
  <c r="CME25" i="7" s="1"/>
  <c r="CMG25" i="7" s="1"/>
  <c r="CMI25" i="7" s="1"/>
  <c r="CMK25" i="7" s="1"/>
  <c r="CMM25" i="7" s="1"/>
  <c r="CMO25" i="7" s="1"/>
  <c r="CMQ25" i="7" s="1"/>
  <c r="CMS25" i="7" s="1"/>
  <c r="CMU25" i="7" s="1"/>
  <c r="CMW25" i="7" s="1"/>
  <c r="CMY25" i="7" s="1"/>
  <c r="CNA25" i="7" s="1"/>
  <c r="CNC25" i="7" s="1"/>
  <c r="CNE25" i="7" s="1"/>
  <c r="CNG25" i="7" s="1"/>
  <c r="CNI25" i="7" s="1"/>
  <c r="CNK25" i="7" s="1"/>
  <c r="CNM25" i="7" s="1"/>
  <c r="CNO25" i="7" s="1"/>
  <c r="CNQ25" i="7" s="1"/>
  <c r="CNS25" i="7" s="1"/>
  <c r="CNU25" i="7" s="1"/>
  <c r="CNW25" i="7" s="1"/>
  <c r="CNY25" i="7" s="1"/>
  <c r="COA25" i="7" s="1"/>
  <c r="COC25" i="7" s="1"/>
  <c r="COE25" i="7" s="1"/>
  <c r="COG25" i="7" s="1"/>
  <c r="COI25" i="7" s="1"/>
  <c r="COK25" i="7" s="1"/>
  <c r="COM25" i="7" s="1"/>
  <c r="COO25" i="7" s="1"/>
  <c r="COQ25" i="7" s="1"/>
  <c r="COS25" i="7" s="1"/>
  <c r="COU25" i="7" s="1"/>
  <c r="COW25" i="7" s="1"/>
  <c r="COY25" i="7" s="1"/>
  <c r="CPA25" i="7" s="1"/>
  <c r="CPC25" i="7" s="1"/>
  <c r="CPE25" i="7" s="1"/>
  <c r="CPG25" i="7" s="1"/>
  <c r="CPI25" i="7" s="1"/>
  <c r="CPK25" i="7" s="1"/>
  <c r="CPM25" i="7" s="1"/>
  <c r="CPO25" i="7" s="1"/>
  <c r="CPQ25" i="7" s="1"/>
  <c r="CPS25" i="7" s="1"/>
  <c r="CPU25" i="7" s="1"/>
  <c r="CPW25" i="7" s="1"/>
  <c r="CPY25" i="7" s="1"/>
  <c r="CQA25" i="7" s="1"/>
  <c r="CQC25" i="7" s="1"/>
  <c r="CQE25" i="7" s="1"/>
  <c r="CQG25" i="7" s="1"/>
  <c r="CQI25" i="7" s="1"/>
  <c r="CQK25" i="7" s="1"/>
  <c r="CQM25" i="7" s="1"/>
  <c r="CQO25" i="7" s="1"/>
  <c r="CQQ25" i="7" s="1"/>
  <c r="CQS25" i="7" s="1"/>
  <c r="CQU25" i="7" s="1"/>
  <c r="CQW25" i="7" s="1"/>
  <c r="CQY25" i="7" s="1"/>
  <c r="CRA25" i="7" s="1"/>
  <c r="CRC25" i="7" s="1"/>
  <c r="CRE25" i="7" s="1"/>
  <c r="CRG25" i="7" s="1"/>
  <c r="CRI25" i="7" s="1"/>
  <c r="CRK25" i="7" s="1"/>
  <c r="CRM25" i="7" s="1"/>
  <c r="CRO25" i="7" s="1"/>
  <c r="CRQ25" i="7" s="1"/>
  <c r="CRS25" i="7" s="1"/>
  <c r="CRU25" i="7" s="1"/>
  <c r="CRW25" i="7" s="1"/>
  <c r="CRY25" i="7" s="1"/>
  <c r="CSA25" i="7" s="1"/>
  <c r="CSC25" i="7" s="1"/>
  <c r="CSE25" i="7" s="1"/>
  <c r="CSG25" i="7" s="1"/>
  <c r="CSI25" i="7" s="1"/>
  <c r="CSK25" i="7" s="1"/>
  <c r="CSM25" i="7" s="1"/>
  <c r="CSO25" i="7" s="1"/>
  <c r="CSQ25" i="7" s="1"/>
  <c r="CSS25" i="7" s="1"/>
  <c r="CSU25" i="7" s="1"/>
  <c r="CSW25" i="7" s="1"/>
  <c r="CSY25" i="7" s="1"/>
  <c r="CTA25" i="7" s="1"/>
  <c r="CTC25" i="7" s="1"/>
  <c r="CTE25" i="7" s="1"/>
  <c r="CTG25" i="7" s="1"/>
  <c r="CTI25" i="7" s="1"/>
  <c r="CTK25" i="7" s="1"/>
  <c r="CTM25" i="7" s="1"/>
  <c r="CTO25" i="7" s="1"/>
  <c r="CTQ25" i="7" s="1"/>
  <c r="CTS25" i="7" s="1"/>
  <c r="CTU25" i="7" s="1"/>
  <c r="CTW25" i="7" s="1"/>
  <c r="CTY25" i="7" s="1"/>
  <c r="CUA25" i="7" s="1"/>
  <c r="CUC25" i="7" s="1"/>
  <c r="CUE25" i="7" s="1"/>
  <c r="CUG25" i="7" s="1"/>
  <c r="CUI25" i="7" s="1"/>
  <c r="CUK25" i="7" s="1"/>
  <c r="CUM25" i="7" s="1"/>
  <c r="CUO25" i="7" s="1"/>
  <c r="CUQ25" i="7" s="1"/>
  <c r="CUS25" i="7" s="1"/>
  <c r="CUU25" i="7" s="1"/>
  <c r="CUW25" i="7" s="1"/>
  <c r="CUY25" i="7" s="1"/>
  <c r="CVA25" i="7" s="1"/>
  <c r="CVC25" i="7" s="1"/>
  <c r="CVE25" i="7" s="1"/>
  <c r="CVG25" i="7" s="1"/>
  <c r="CVI25" i="7" s="1"/>
  <c r="CVK25" i="7" s="1"/>
  <c r="CVM25" i="7" s="1"/>
  <c r="CVO25" i="7" s="1"/>
  <c r="CVQ25" i="7" s="1"/>
  <c r="CVS25" i="7" s="1"/>
  <c r="CVU25" i="7" s="1"/>
  <c r="CVW25" i="7" s="1"/>
  <c r="CVY25" i="7" s="1"/>
  <c r="CWA25" i="7" s="1"/>
  <c r="CWC25" i="7" s="1"/>
  <c r="CWE25" i="7" s="1"/>
  <c r="CWG25" i="7" s="1"/>
  <c r="CWI25" i="7" s="1"/>
  <c r="CWK25" i="7" s="1"/>
  <c r="CWM25" i="7" s="1"/>
  <c r="CWO25" i="7" s="1"/>
  <c r="CWQ25" i="7" s="1"/>
  <c r="CWS25" i="7" s="1"/>
  <c r="CWU25" i="7" s="1"/>
  <c r="CWW25" i="7" s="1"/>
  <c r="CWY25" i="7" s="1"/>
  <c r="CXA25" i="7" s="1"/>
  <c r="CXC25" i="7" s="1"/>
  <c r="CXE25" i="7" s="1"/>
  <c r="CXG25" i="7" s="1"/>
  <c r="CXI25" i="7" s="1"/>
  <c r="CXK25" i="7" s="1"/>
  <c r="CXM25" i="7" s="1"/>
  <c r="CXO25" i="7" s="1"/>
  <c r="CXQ25" i="7" s="1"/>
  <c r="CXS25" i="7" s="1"/>
  <c r="CXU25" i="7" s="1"/>
  <c r="CXW25" i="7" s="1"/>
  <c r="CXY25" i="7" s="1"/>
  <c r="CYA25" i="7" s="1"/>
  <c r="CYC25" i="7" s="1"/>
  <c r="CYE25" i="7" s="1"/>
  <c r="CYG25" i="7" s="1"/>
  <c r="CYI25" i="7" s="1"/>
  <c r="CYK25" i="7" s="1"/>
  <c r="CYM25" i="7" s="1"/>
  <c r="CYO25" i="7" s="1"/>
  <c r="CYQ25" i="7" s="1"/>
  <c r="CYS25" i="7" s="1"/>
  <c r="CYU25" i="7" s="1"/>
  <c r="CYW25" i="7" s="1"/>
  <c r="CYY25" i="7" s="1"/>
  <c r="CZA25" i="7" s="1"/>
  <c r="CZC25" i="7" s="1"/>
  <c r="CZE25" i="7" s="1"/>
  <c r="CZG25" i="7" s="1"/>
  <c r="CZI25" i="7" s="1"/>
  <c r="CZK25" i="7" s="1"/>
  <c r="CZM25" i="7" s="1"/>
  <c r="CZO25" i="7" s="1"/>
  <c r="CZQ25" i="7" s="1"/>
  <c r="CZS25" i="7" s="1"/>
  <c r="CZU25" i="7" s="1"/>
  <c r="CZW25" i="7" s="1"/>
  <c r="CZY25" i="7" s="1"/>
  <c r="DAA25" i="7" s="1"/>
  <c r="DAC25" i="7" s="1"/>
  <c r="DAE25" i="7" s="1"/>
  <c r="DAG25" i="7" s="1"/>
  <c r="DAI25" i="7" s="1"/>
  <c r="DAK25" i="7" s="1"/>
  <c r="DAM25" i="7" s="1"/>
  <c r="DAO25" i="7" s="1"/>
  <c r="DAQ25" i="7" s="1"/>
  <c r="DAS25" i="7" s="1"/>
  <c r="DAU25" i="7" s="1"/>
  <c r="DAW25" i="7" s="1"/>
  <c r="DAY25" i="7" s="1"/>
  <c r="DBA25" i="7" s="1"/>
  <c r="DBC25" i="7" s="1"/>
  <c r="DBE25" i="7" s="1"/>
  <c r="DBG25" i="7" s="1"/>
  <c r="DBI25" i="7" s="1"/>
  <c r="DBK25" i="7" s="1"/>
  <c r="DBM25" i="7" s="1"/>
  <c r="DBO25" i="7" s="1"/>
  <c r="DBQ25" i="7" s="1"/>
  <c r="DBS25" i="7" s="1"/>
  <c r="DBU25" i="7" s="1"/>
  <c r="DBW25" i="7" s="1"/>
  <c r="DBY25" i="7" s="1"/>
  <c r="DCA25" i="7" s="1"/>
  <c r="DCC25" i="7" s="1"/>
  <c r="DCE25" i="7" s="1"/>
  <c r="DCG25" i="7" s="1"/>
  <c r="DCI25" i="7" s="1"/>
  <c r="DCK25" i="7" s="1"/>
  <c r="DCM25" i="7" s="1"/>
  <c r="DCO25" i="7" s="1"/>
  <c r="DCQ25" i="7" s="1"/>
  <c r="DCS25" i="7" s="1"/>
  <c r="DCU25" i="7" s="1"/>
  <c r="DCW25" i="7" s="1"/>
  <c r="DCY25" i="7" s="1"/>
  <c r="DDA25" i="7" s="1"/>
  <c r="DDC25" i="7" s="1"/>
  <c r="DDE25" i="7" s="1"/>
  <c r="DDG25" i="7" s="1"/>
  <c r="DDI25" i="7" s="1"/>
  <c r="DDK25" i="7" s="1"/>
  <c r="DDM25" i="7" s="1"/>
  <c r="DDO25" i="7" s="1"/>
  <c r="DDQ25" i="7" s="1"/>
  <c r="DDS25" i="7" s="1"/>
  <c r="DDU25" i="7" s="1"/>
  <c r="DDW25" i="7" s="1"/>
  <c r="DDY25" i="7" s="1"/>
  <c r="DEA25" i="7" s="1"/>
  <c r="DEC25" i="7" s="1"/>
  <c r="DEE25" i="7" s="1"/>
  <c r="DEG25" i="7" s="1"/>
  <c r="DEI25" i="7" s="1"/>
  <c r="DEK25" i="7" s="1"/>
  <c r="DEM25" i="7" s="1"/>
  <c r="DEO25" i="7" s="1"/>
  <c r="DEQ25" i="7" s="1"/>
  <c r="DES25" i="7" s="1"/>
  <c r="DEU25" i="7" s="1"/>
  <c r="DEW25" i="7" s="1"/>
  <c r="DEY25" i="7" s="1"/>
  <c r="DFA25" i="7" s="1"/>
  <c r="DFC25" i="7" s="1"/>
  <c r="DFE25" i="7" s="1"/>
  <c r="DFG25" i="7" s="1"/>
  <c r="DFI25" i="7" s="1"/>
  <c r="DFK25" i="7" s="1"/>
  <c r="DFM25" i="7" s="1"/>
  <c r="DFO25" i="7" s="1"/>
  <c r="DFQ25" i="7" s="1"/>
  <c r="DFS25" i="7" s="1"/>
  <c r="DFU25" i="7" s="1"/>
  <c r="DFW25" i="7" s="1"/>
  <c r="DFY25" i="7" s="1"/>
  <c r="DGA25" i="7" s="1"/>
  <c r="DGC25" i="7" s="1"/>
  <c r="DGE25" i="7" s="1"/>
  <c r="DGG25" i="7" s="1"/>
  <c r="DGI25" i="7" s="1"/>
  <c r="DGK25" i="7" s="1"/>
  <c r="DGM25" i="7" s="1"/>
  <c r="DGO25" i="7" s="1"/>
  <c r="DGQ25" i="7" s="1"/>
  <c r="DGS25" i="7" s="1"/>
  <c r="DGU25" i="7" s="1"/>
  <c r="DGW25" i="7" s="1"/>
  <c r="DGY25" i="7" s="1"/>
  <c r="DHA25" i="7" s="1"/>
  <c r="DHC25" i="7" s="1"/>
  <c r="DHE25" i="7" s="1"/>
  <c r="DHG25" i="7" s="1"/>
  <c r="DHI25" i="7" s="1"/>
  <c r="DHK25" i="7" s="1"/>
  <c r="DHM25" i="7" s="1"/>
  <c r="DHO25" i="7" s="1"/>
  <c r="DHQ25" i="7" s="1"/>
  <c r="DHS25" i="7" s="1"/>
  <c r="DHU25" i="7" s="1"/>
  <c r="DHW25" i="7" s="1"/>
  <c r="DHY25" i="7" s="1"/>
  <c r="DIA25" i="7" s="1"/>
  <c r="DIC25" i="7" s="1"/>
  <c r="DIE25" i="7" s="1"/>
  <c r="DIG25" i="7" s="1"/>
  <c r="DII25" i="7" s="1"/>
  <c r="DIK25" i="7" s="1"/>
  <c r="DIM25" i="7" s="1"/>
  <c r="DIO25" i="7" s="1"/>
  <c r="DIQ25" i="7" s="1"/>
  <c r="DIS25" i="7" s="1"/>
  <c r="DIU25" i="7" s="1"/>
  <c r="DIW25" i="7" s="1"/>
  <c r="DIY25" i="7" s="1"/>
  <c r="DJA25" i="7" s="1"/>
  <c r="DJC25" i="7" s="1"/>
  <c r="DJE25" i="7" s="1"/>
  <c r="DJG25" i="7" s="1"/>
  <c r="DJI25" i="7" s="1"/>
  <c r="DJK25" i="7" s="1"/>
  <c r="DJM25" i="7" s="1"/>
  <c r="DJO25" i="7" s="1"/>
  <c r="DJQ25" i="7" s="1"/>
  <c r="DJS25" i="7" s="1"/>
  <c r="DJU25" i="7" s="1"/>
  <c r="DJW25" i="7" s="1"/>
  <c r="DJY25" i="7" s="1"/>
  <c r="DKA25" i="7" s="1"/>
  <c r="DKC25" i="7" s="1"/>
  <c r="DKE25" i="7" s="1"/>
  <c r="DKG25" i="7" s="1"/>
  <c r="DKI25" i="7" s="1"/>
  <c r="DKK25" i="7" s="1"/>
  <c r="DKM25" i="7" s="1"/>
  <c r="DKO25" i="7" s="1"/>
  <c r="DKQ25" i="7" s="1"/>
  <c r="DKS25" i="7" s="1"/>
  <c r="DKU25" i="7" s="1"/>
  <c r="DKW25" i="7" s="1"/>
  <c r="DKY25" i="7" s="1"/>
  <c r="DLA25" i="7" s="1"/>
  <c r="DLC25" i="7" s="1"/>
  <c r="DLE25" i="7" s="1"/>
  <c r="DLG25" i="7" s="1"/>
  <c r="DLI25" i="7" s="1"/>
  <c r="DLK25" i="7" s="1"/>
  <c r="DLM25" i="7" s="1"/>
  <c r="DLO25" i="7" s="1"/>
  <c r="DLQ25" i="7" s="1"/>
  <c r="DLS25" i="7" s="1"/>
  <c r="DLU25" i="7" s="1"/>
  <c r="DLW25" i="7" s="1"/>
  <c r="DLY25" i="7" s="1"/>
  <c r="DMA25" i="7" s="1"/>
  <c r="DMC25" i="7" s="1"/>
  <c r="DME25" i="7" s="1"/>
  <c r="DMG25" i="7" s="1"/>
  <c r="DMI25" i="7" s="1"/>
  <c r="DMK25" i="7" s="1"/>
  <c r="DMM25" i="7" s="1"/>
  <c r="DMO25" i="7" s="1"/>
  <c r="DMQ25" i="7" s="1"/>
  <c r="DMS25" i="7" s="1"/>
  <c r="DMU25" i="7" s="1"/>
  <c r="DMW25" i="7" s="1"/>
  <c r="DMY25" i="7" s="1"/>
  <c r="DNA25" i="7" s="1"/>
  <c r="DNC25" i="7" s="1"/>
  <c r="DNE25" i="7" s="1"/>
  <c r="DNG25" i="7" s="1"/>
  <c r="DNI25" i="7" s="1"/>
  <c r="DNK25" i="7" s="1"/>
  <c r="DNM25" i="7" s="1"/>
  <c r="DNO25" i="7" s="1"/>
  <c r="DNQ25" i="7" s="1"/>
  <c r="DNS25" i="7" s="1"/>
  <c r="DNU25" i="7" s="1"/>
  <c r="DNW25" i="7" s="1"/>
  <c r="DNY25" i="7" s="1"/>
  <c r="DOA25" i="7" s="1"/>
  <c r="DOC25" i="7" s="1"/>
  <c r="DOE25" i="7" s="1"/>
  <c r="DOG25" i="7" s="1"/>
  <c r="DOI25" i="7" s="1"/>
  <c r="DOK25" i="7" s="1"/>
  <c r="DOM25" i="7" s="1"/>
  <c r="DOO25" i="7" s="1"/>
  <c r="DOQ25" i="7" s="1"/>
  <c r="DOS25" i="7" s="1"/>
  <c r="DOU25" i="7" s="1"/>
  <c r="DOW25" i="7" s="1"/>
  <c r="DOY25" i="7" s="1"/>
  <c r="DPA25" i="7" s="1"/>
  <c r="DPC25" i="7" s="1"/>
  <c r="DPE25" i="7" s="1"/>
  <c r="DPG25" i="7" s="1"/>
  <c r="DPI25" i="7" s="1"/>
  <c r="DPK25" i="7" s="1"/>
  <c r="DPM25" i="7" s="1"/>
  <c r="DPO25" i="7" s="1"/>
  <c r="DPQ25" i="7" s="1"/>
  <c r="DPS25" i="7" s="1"/>
  <c r="DPU25" i="7" s="1"/>
  <c r="DPW25" i="7" s="1"/>
  <c r="DPY25" i="7" s="1"/>
  <c r="DQA25" i="7" s="1"/>
  <c r="DQC25" i="7" s="1"/>
  <c r="DQE25" i="7" s="1"/>
  <c r="DQG25" i="7" s="1"/>
  <c r="DQI25" i="7" s="1"/>
  <c r="DQK25" i="7" s="1"/>
  <c r="DQM25" i="7" s="1"/>
  <c r="DQO25" i="7" s="1"/>
  <c r="DQQ25" i="7" s="1"/>
  <c r="DQS25" i="7" s="1"/>
  <c r="DQU25" i="7" s="1"/>
  <c r="DQW25" i="7" s="1"/>
  <c r="DQY25" i="7" s="1"/>
  <c r="DRA25" i="7" s="1"/>
  <c r="DRC25" i="7" s="1"/>
  <c r="DRE25" i="7" s="1"/>
  <c r="DRG25" i="7" s="1"/>
  <c r="DRI25" i="7" s="1"/>
  <c r="DRK25" i="7" s="1"/>
  <c r="DRM25" i="7" s="1"/>
  <c r="DRO25" i="7" s="1"/>
  <c r="DRQ25" i="7" s="1"/>
  <c r="DRS25" i="7" s="1"/>
  <c r="DRU25" i="7" s="1"/>
  <c r="DRW25" i="7" s="1"/>
  <c r="DRY25" i="7" s="1"/>
  <c r="DSA25" i="7" s="1"/>
  <c r="DSC25" i="7" s="1"/>
  <c r="DSE25" i="7" s="1"/>
  <c r="DSG25" i="7" s="1"/>
  <c r="DSI25" i="7" s="1"/>
  <c r="DSK25" i="7" s="1"/>
  <c r="DSM25" i="7" s="1"/>
  <c r="DSO25" i="7" s="1"/>
  <c r="DSQ25" i="7" s="1"/>
  <c r="DSS25" i="7" s="1"/>
  <c r="DSU25" i="7" s="1"/>
  <c r="DSW25" i="7" s="1"/>
  <c r="DSY25" i="7" s="1"/>
  <c r="DTA25" i="7" s="1"/>
  <c r="DTC25" i="7" s="1"/>
  <c r="DTE25" i="7" s="1"/>
  <c r="DTG25" i="7" s="1"/>
  <c r="DTI25" i="7" s="1"/>
  <c r="DTK25" i="7" s="1"/>
  <c r="DTM25" i="7" s="1"/>
  <c r="DTO25" i="7" s="1"/>
  <c r="DTQ25" i="7" s="1"/>
  <c r="DTS25" i="7" s="1"/>
  <c r="DTU25" i="7" s="1"/>
  <c r="DTW25" i="7" s="1"/>
  <c r="DTY25" i="7" s="1"/>
  <c r="DUA25" i="7" s="1"/>
  <c r="DUC25" i="7" s="1"/>
  <c r="DUE25" i="7" s="1"/>
  <c r="DUG25" i="7" s="1"/>
  <c r="DUI25" i="7" s="1"/>
  <c r="DUK25" i="7" s="1"/>
  <c r="DUM25" i="7" s="1"/>
  <c r="DUO25" i="7" s="1"/>
  <c r="DUQ25" i="7" s="1"/>
  <c r="DUS25" i="7" s="1"/>
  <c r="DUU25" i="7" s="1"/>
  <c r="DUW25" i="7" s="1"/>
  <c r="DUY25" i="7" s="1"/>
  <c r="DVA25" i="7" s="1"/>
  <c r="DVC25" i="7" s="1"/>
  <c r="DVE25" i="7" s="1"/>
  <c r="DVG25" i="7" s="1"/>
  <c r="DVI25" i="7" s="1"/>
  <c r="DVK25" i="7" s="1"/>
  <c r="DVM25" i="7" s="1"/>
  <c r="DVO25" i="7" s="1"/>
  <c r="DVQ25" i="7" s="1"/>
  <c r="DVS25" i="7" s="1"/>
  <c r="DVU25" i="7" s="1"/>
  <c r="DVW25" i="7" s="1"/>
  <c r="DVY25" i="7" s="1"/>
  <c r="DWA25" i="7" s="1"/>
  <c r="DWC25" i="7" s="1"/>
  <c r="DWE25" i="7" s="1"/>
  <c r="DWG25" i="7" s="1"/>
  <c r="DWI25" i="7" s="1"/>
  <c r="DWK25" i="7" s="1"/>
  <c r="DWM25" i="7" s="1"/>
  <c r="DWO25" i="7" s="1"/>
  <c r="DWQ25" i="7" s="1"/>
  <c r="DWS25" i="7" s="1"/>
  <c r="DWU25" i="7" s="1"/>
  <c r="DWW25" i="7" s="1"/>
  <c r="DWY25" i="7" s="1"/>
  <c r="DXA25" i="7" s="1"/>
  <c r="DXC25" i="7" s="1"/>
  <c r="DXE25" i="7" s="1"/>
  <c r="DXG25" i="7" s="1"/>
  <c r="DXI25" i="7" s="1"/>
  <c r="DXK25" i="7" s="1"/>
  <c r="DXM25" i="7" s="1"/>
  <c r="DXO25" i="7" s="1"/>
  <c r="DXQ25" i="7" s="1"/>
  <c r="DXS25" i="7" s="1"/>
  <c r="DXU25" i="7" s="1"/>
  <c r="DXW25" i="7" s="1"/>
  <c r="DXY25" i="7" s="1"/>
  <c r="DYA25" i="7" s="1"/>
  <c r="DYC25" i="7" s="1"/>
  <c r="DYE25" i="7" s="1"/>
  <c r="DYG25" i="7" s="1"/>
  <c r="DYI25" i="7" s="1"/>
  <c r="DYK25" i="7" s="1"/>
  <c r="DYM25" i="7" s="1"/>
  <c r="DYO25" i="7" s="1"/>
  <c r="DYQ25" i="7" s="1"/>
  <c r="DYS25" i="7" s="1"/>
  <c r="DYU25" i="7" s="1"/>
  <c r="DYW25" i="7" s="1"/>
  <c r="DYY25" i="7" s="1"/>
  <c r="DZA25" i="7" s="1"/>
  <c r="DZC25" i="7" s="1"/>
  <c r="DZE25" i="7" s="1"/>
  <c r="DZG25" i="7" s="1"/>
  <c r="DZI25" i="7" s="1"/>
  <c r="DZK25" i="7" s="1"/>
  <c r="DZM25" i="7" s="1"/>
  <c r="DZO25" i="7" s="1"/>
  <c r="DZQ25" i="7" s="1"/>
  <c r="DZS25" i="7" s="1"/>
  <c r="DZU25" i="7" s="1"/>
  <c r="DZW25" i="7" s="1"/>
  <c r="DZY25" i="7" s="1"/>
  <c r="EAA25" i="7" s="1"/>
  <c r="EAC25" i="7" s="1"/>
  <c r="EAE25" i="7" s="1"/>
  <c r="EAG25" i="7" s="1"/>
  <c r="EAI25" i="7" s="1"/>
  <c r="EAK25" i="7" s="1"/>
  <c r="EAM25" i="7" s="1"/>
  <c r="EAO25" i="7" s="1"/>
  <c r="EAQ25" i="7" s="1"/>
  <c r="EAS25" i="7" s="1"/>
  <c r="EAU25" i="7" s="1"/>
  <c r="EAW25" i="7" s="1"/>
  <c r="EAY25" i="7" s="1"/>
  <c r="EBA25" i="7" s="1"/>
  <c r="EBC25" i="7" s="1"/>
  <c r="EBE25" i="7" s="1"/>
  <c r="EBG25" i="7" s="1"/>
  <c r="EBI25" i="7" s="1"/>
  <c r="EBK25" i="7" s="1"/>
  <c r="EBM25" i="7" s="1"/>
  <c r="EBO25" i="7" s="1"/>
  <c r="EBQ25" i="7" s="1"/>
  <c r="EBS25" i="7" s="1"/>
  <c r="EBU25" i="7" s="1"/>
  <c r="EBW25" i="7" s="1"/>
  <c r="EBY25" i="7" s="1"/>
  <c r="ECA25" i="7" s="1"/>
  <c r="ECC25" i="7" s="1"/>
  <c r="ECE25" i="7" s="1"/>
  <c r="ECG25" i="7" s="1"/>
  <c r="ECI25" i="7" s="1"/>
  <c r="ECK25" i="7" s="1"/>
  <c r="ECM25" i="7" s="1"/>
  <c r="ECO25" i="7" s="1"/>
  <c r="ECQ25" i="7" s="1"/>
  <c r="ECS25" i="7" s="1"/>
  <c r="ECU25" i="7" s="1"/>
  <c r="ECW25" i="7" s="1"/>
  <c r="ECY25" i="7" s="1"/>
  <c r="EDA25" i="7" s="1"/>
  <c r="EDC25" i="7" s="1"/>
  <c r="EDE25" i="7" s="1"/>
  <c r="EDG25" i="7" s="1"/>
  <c r="EDI25" i="7" s="1"/>
  <c r="EDK25" i="7" s="1"/>
  <c r="EDM25" i="7" s="1"/>
  <c r="EDO25" i="7" s="1"/>
  <c r="EDQ25" i="7" s="1"/>
  <c r="EDS25" i="7" s="1"/>
  <c r="EDU25" i="7" s="1"/>
  <c r="EDW25" i="7" s="1"/>
  <c r="EDY25" i="7" s="1"/>
  <c r="EEA25" i="7" s="1"/>
  <c r="EEC25" i="7" s="1"/>
  <c r="EEE25" i="7" s="1"/>
  <c r="EEG25" i="7" s="1"/>
  <c r="EEI25" i="7" s="1"/>
  <c r="EEK25" i="7" s="1"/>
  <c r="EEM25" i="7" s="1"/>
  <c r="EEO25" i="7" s="1"/>
  <c r="EEQ25" i="7" s="1"/>
  <c r="EES25" i="7" s="1"/>
  <c r="EEU25" i="7" s="1"/>
  <c r="EEW25" i="7" s="1"/>
  <c r="EEY25" i="7" s="1"/>
  <c r="EFA25" i="7" s="1"/>
  <c r="EFC25" i="7" s="1"/>
  <c r="EFE25" i="7" s="1"/>
  <c r="EFG25" i="7" s="1"/>
  <c r="EFI25" i="7" s="1"/>
  <c r="EFK25" i="7" s="1"/>
  <c r="EFM25" i="7" s="1"/>
  <c r="EFO25" i="7" s="1"/>
  <c r="EFQ25" i="7" s="1"/>
  <c r="EFS25" i="7" s="1"/>
  <c r="EFU25" i="7" s="1"/>
  <c r="EFW25" i="7" s="1"/>
  <c r="EFY25" i="7" s="1"/>
  <c r="EGA25" i="7" s="1"/>
  <c r="EGC25" i="7" s="1"/>
  <c r="EGE25" i="7" s="1"/>
  <c r="EGG25" i="7" s="1"/>
  <c r="EGI25" i="7" s="1"/>
  <c r="EGK25" i="7" s="1"/>
  <c r="EGM25" i="7" s="1"/>
  <c r="EGO25" i="7" s="1"/>
  <c r="EGQ25" i="7" s="1"/>
  <c r="EGS25" i="7" s="1"/>
  <c r="EGU25" i="7" s="1"/>
  <c r="EGW25" i="7" s="1"/>
  <c r="EGY25" i="7" s="1"/>
  <c r="EHA25" i="7" s="1"/>
  <c r="EHC25" i="7" s="1"/>
  <c r="EHE25" i="7" s="1"/>
  <c r="EHG25" i="7" s="1"/>
  <c r="EHI25" i="7" s="1"/>
  <c r="EHK25" i="7" s="1"/>
  <c r="EHM25" i="7" s="1"/>
  <c r="EHO25" i="7" s="1"/>
  <c r="EHQ25" i="7" s="1"/>
  <c r="EHS25" i="7" s="1"/>
  <c r="EHU25" i="7" s="1"/>
  <c r="EHW25" i="7" s="1"/>
  <c r="EHY25" i="7" s="1"/>
  <c r="EIA25" i="7" s="1"/>
  <c r="EIC25" i="7" s="1"/>
  <c r="EIE25" i="7" s="1"/>
  <c r="EIG25" i="7" s="1"/>
  <c r="EII25" i="7" s="1"/>
  <c r="EIK25" i="7" s="1"/>
  <c r="EIM25" i="7" s="1"/>
  <c r="EIO25" i="7" s="1"/>
  <c r="EIQ25" i="7" s="1"/>
  <c r="EIS25" i="7" s="1"/>
  <c r="EIU25" i="7" s="1"/>
  <c r="EIW25" i="7" s="1"/>
  <c r="EIY25" i="7" s="1"/>
  <c r="EJA25" i="7" s="1"/>
  <c r="EJC25" i="7" s="1"/>
  <c r="EJE25" i="7" s="1"/>
  <c r="EJG25" i="7" s="1"/>
  <c r="EJI25" i="7" s="1"/>
  <c r="EJK25" i="7" s="1"/>
  <c r="EJM25" i="7" s="1"/>
  <c r="EJO25" i="7" s="1"/>
  <c r="EJQ25" i="7" s="1"/>
  <c r="EJS25" i="7" s="1"/>
  <c r="EJU25" i="7" s="1"/>
  <c r="EJW25" i="7" s="1"/>
  <c r="EJY25" i="7" s="1"/>
  <c r="EKA25" i="7" s="1"/>
  <c r="EKC25" i="7" s="1"/>
  <c r="EKE25" i="7" s="1"/>
  <c r="EKG25" i="7" s="1"/>
  <c r="EKI25" i="7" s="1"/>
  <c r="EKK25" i="7" s="1"/>
  <c r="EKM25" i="7" s="1"/>
  <c r="EKO25" i="7" s="1"/>
  <c r="EKQ25" i="7" s="1"/>
  <c r="EKS25" i="7" s="1"/>
  <c r="EKU25" i="7" s="1"/>
  <c r="EKW25" i="7" s="1"/>
  <c r="EKY25" i="7" s="1"/>
  <c r="ELA25" i="7" s="1"/>
  <c r="ELC25" i="7" s="1"/>
  <c r="ELE25" i="7" s="1"/>
  <c r="ELG25" i="7" s="1"/>
  <c r="ELI25" i="7" s="1"/>
  <c r="ELK25" i="7" s="1"/>
  <c r="ELM25" i="7" s="1"/>
  <c r="ELO25" i="7" s="1"/>
  <c r="ELQ25" i="7" s="1"/>
  <c r="ELS25" i="7" s="1"/>
  <c r="ELU25" i="7" s="1"/>
  <c r="ELW25" i="7" s="1"/>
  <c r="ELY25" i="7" s="1"/>
  <c r="EMA25" i="7" s="1"/>
  <c r="EMC25" i="7" s="1"/>
  <c r="EME25" i="7" s="1"/>
  <c r="EMG25" i="7" s="1"/>
  <c r="EMI25" i="7" s="1"/>
  <c r="EMK25" i="7" s="1"/>
  <c r="EMM25" i="7" s="1"/>
  <c r="EMO25" i="7" s="1"/>
  <c r="EMQ25" i="7" s="1"/>
  <c r="EMS25" i="7" s="1"/>
  <c r="EMU25" i="7" s="1"/>
  <c r="EMW25" i="7" s="1"/>
  <c r="EMY25" i="7" s="1"/>
  <c r="ENA25" i="7" s="1"/>
  <c r="ENC25" i="7" s="1"/>
  <c r="ENE25" i="7" s="1"/>
  <c r="ENG25" i="7" s="1"/>
  <c r="ENI25" i="7" s="1"/>
  <c r="ENK25" i="7" s="1"/>
  <c r="ENM25" i="7" s="1"/>
  <c r="ENO25" i="7" s="1"/>
  <c r="ENQ25" i="7" s="1"/>
  <c r="ENS25" i="7" s="1"/>
  <c r="ENU25" i="7" s="1"/>
  <c r="ENW25" i="7" s="1"/>
  <c r="ENY25" i="7" s="1"/>
  <c r="EOA25" i="7" s="1"/>
  <c r="EOC25" i="7" s="1"/>
  <c r="EOE25" i="7" s="1"/>
  <c r="EOG25" i="7" s="1"/>
  <c r="EOI25" i="7" s="1"/>
  <c r="EOK25" i="7" s="1"/>
  <c r="EOM25" i="7" s="1"/>
  <c r="EOO25" i="7" s="1"/>
  <c r="EOQ25" i="7" s="1"/>
  <c r="EOS25" i="7" s="1"/>
  <c r="EOU25" i="7" s="1"/>
  <c r="EOW25" i="7" s="1"/>
  <c r="EOY25" i="7" s="1"/>
  <c r="EPA25" i="7" s="1"/>
  <c r="EPC25" i="7" s="1"/>
  <c r="EPE25" i="7" s="1"/>
  <c r="EPG25" i="7" s="1"/>
  <c r="EPI25" i="7" s="1"/>
  <c r="EPK25" i="7" s="1"/>
  <c r="EPM25" i="7" s="1"/>
  <c r="EPO25" i="7" s="1"/>
  <c r="EPQ25" i="7" s="1"/>
  <c r="EPS25" i="7" s="1"/>
  <c r="EPU25" i="7" s="1"/>
  <c r="EPW25" i="7" s="1"/>
  <c r="EPY25" i="7" s="1"/>
  <c r="EQA25" i="7" s="1"/>
  <c r="EQC25" i="7" s="1"/>
  <c r="EQE25" i="7" s="1"/>
  <c r="EQG25" i="7" s="1"/>
  <c r="EQI25" i="7" s="1"/>
  <c r="EQK25" i="7" s="1"/>
  <c r="EQM25" i="7" s="1"/>
  <c r="EQO25" i="7" s="1"/>
  <c r="EQQ25" i="7" s="1"/>
  <c r="EQS25" i="7" s="1"/>
  <c r="EQU25" i="7" s="1"/>
  <c r="EQW25" i="7" s="1"/>
  <c r="EQY25" i="7" s="1"/>
  <c r="ERA25" i="7" s="1"/>
  <c r="ERC25" i="7" s="1"/>
  <c r="ERE25" i="7" s="1"/>
  <c r="ERG25" i="7" s="1"/>
  <c r="ERI25" i="7" s="1"/>
  <c r="ERK25" i="7" s="1"/>
  <c r="ERM25" i="7" s="1"/>
  <c r="ERO25" i="7" s="1"/>
  <c r="ERQ25" i="7" s="1"/>
  <c r="ERS25" i="7" s="1"/>
  <c r="ERU25" i="7" s="1"/>
  <c r="ERW25" i="7" s="1"/>
  <c r="ERY25" i="7" s="1"/>
  <c r="ESA25" i="7" s="1"/>
  <c r="ESC25" i="7" s="1"/>
  <c r="ESE25" i="7" s="1"/>
  <c r="ESG25" i="7" s="1"/>
  <c r="ESI25" i="7" s="1"/>
  <c r="ESK25" i="7" s="1"/>
  <c r="ESM25" i="7" s="1"/>
  <c r="ESO25" i="7" s="1"/>
  <c r="ESQ25" i="7" s="1"/>
  <c r="ESS25" i="7" s="1"/>
  <c r="ESU25" i="7" s="1"/>
  <c r="ESW25" i="7" s="1"/>
  <c r="ESY25" i="7" s="1"/>
  <c r="ETA25" i="7" s="1"/>
  <c r="ETC25" i="7" s="1"/>
  <c r="ETE25" i="7" s="1"/>
  <c r="ETG25" i="7" s="1"/>
  <c r="ETI25" i="7" s="1"/>
  <c r="ETK25" i="7" s="1"/>
  <c r="ETM25" i="7" s="1"/>
  <c r="ETO25" i="7" s="1"/>
  <c r="ETQ25" i="7" s="1"/>
  <c r="ETS25" i="7" s="1"/>
  <c r="ETU25" i="7" s="1"/>
  <c r="ETW25" i="7" s="1"/>
  <c r="ETY25" i="7" s="1"/>
  <c r="EUA25" i="7" s="1"/>
  <c r="EUC25" i="7" s="1"/>
  <c r="EUE25" i="7" s="1"/>
  <c r="EUG25" i="7" s="1"/>
  <c r="EUI25" i="7" s="1"/>
  <c r="EUK25" i="7" s="1"/>
  <c r="EUM25" i="7" s="1"/>
  <c r="EUO25" i="7" s="1"/>
  <c r="EUQ25" i="7" s="1"/>
  <c r="EUS25" i="7" s="1"/>
  <c r="EUU25" i="7" s="1"/>
  <c r="EUW25" i="7" s="1"/>
  <c r="EUY25" i="7" s="1"/>
  <c r="EVA25" i="7" s="1"/>
  <c r="EVC25" i="7" s="1"/>
  <c r="EVE25" i="7" s="1"/>
  <c r="EVG25" i="7" s="1"/>
  <c r="EVI25" i="7" s="1"/>
  <c r="EVK25" i="7" s="1"/>
  <c r="EVM25" i="7" s="1"/>
  <c r="EVO25" i="7" s="1"/>
  <c r="EVQ25" i="7" s="1"/>
  <c r="EVS25" i="7" s="1"/>
  <c r="EVU25" i="7" s="1"/>
  <c r="EVW25" i="7" s="1"/>
  <c r="EVY25" i="7" s="1"/>
  <c r="EWA25" i="7" s="1"/>
  <c r="EWC25" i="7" s="1"/>
  <c r="EWE25" i="7" s="1"/>
  <c r="EWG25" i="7" s="1"/>
  <c r="EWI25" i="7" s="1"/>
  <c r="EWK25" i="7" s="1"/>
  <c r="EWM25" i="7" s="1"/>
  <c r="EWO25" i="7" s="1"/>
  <c r="EWQ25" i="7" s="1"/>
  <c r="EWS25" i="7" s="1"/>
  <c r="EWU25" i="7" s="1"/>
  <c r="EWW25" i="7" s="1"/>
  <c r="EWY25" i="7" s="1"/>
  <c r="EXA25" i="7" s="1"/>
  <c r="EXC25" i="7" s="1"/>
  <c r="EXE25" i="7" s="1"/>
  <c r="EXG25" i="7" s="1"/>
  <c r="EXI25" i="7" s="1"/>
  <c r="EXK25" i="7" s="1"/>
  <c r="EXM25" i="7" s="1"/>
  <c r="EXO25" i="7" s="1"/>
  <c r="EXQ25" i="7" s="1"/>
  <c r="EXS25" i="7" s="1"/>
  <c r="EXU25" i="7" s="1"/>
  <c r="EXW25" i="7" s="1"/>
  <c r="EXY25" i="7" s="1"/>
  <c r="EYA25" i="7" s="1"/>
  <c r="EYC25" i="7" s="1"/>
  <c r="EYE25" i="7" s="1"/>
  <c r="EYG25" i="7" s="1"/>
  <c r="EYI25" i="7" s="1"/>
  <c r="EYK25" i="7" s="1"/>
  <c r="EYM25" i="7" s="1"/>
  <c r="EYO25" i="7" s="1"/>
  <c r="EYQ25" i="7" s="1"/>
  <c r="EYS25" i="7" s="1"/>
  <c r="EYU25" i="7" s="1"/>
  <c r="EYW25" i="7" s="1"/>
  <c r="EYY25" i="7" s="1"/>
  <c r="EZA25" i="7" s="1"/>
  <c r="EZC25" i="7" s="1"/>
  <c r="EZE25" i="7" s="1"/>
  <c r="EZG25" i="7" s="1"/>
  <c r="EZI25" i="7" s="1"/>
  <c r="EZK25" i="7" s="1"/>
  <c r="EZM25" i="7" s="1"/>
  <c r="EZO25" i="7" s="1"/>
  <c r="EZQ25" i="7" s="1"/>
  <c r="EZS25" i="7" s="1"/>
  <c r="EZU25" i="7" s="1"/>
  <c r="EZW25" i="7" s="1"/>
  <c r="EZY25" i="7" s="1"/>
  <c r="FAA25" i="7" s="1"/>
  <c r="FAC25" i="7" s="1"/>
  <c r="FAE25" i="7" s="1"/>
  <c r="FAG25" i="7" s="1"/>
  <c r="FAI25" i="7" s="1"/>
  <c r="FAK25" i="7" s="1"/>
  <c r="FAM25" i="7" s="1"/>
  <c r="FAO25" i="7" s="1"/>
  <c r="FAQ25" i="7" s="1"/>
  <c r="FAS25" i="7" s="1"/>
  <c r="FAU25" i="7" s="1"/>
  <c r="FAW25" i="7" s="1"/>
  <c r="FAY25" i="7" s="1"/>
  <c r="FBA25" i="7" s="1"/>
  <c r="FBC25" i="7" s="1"/>
  <c r="FBE25" i="7" s="1"/>
  <c r="FBG25" i="7" s="1"/>
  <c r="FBI25" i="7" s="1"/>
  <c r="FBK25" i="7" s="1"/>
  <c r="FBM25" i="7" s="1"/>
  <c r="FBO25" i="7" s="1"/>
  <c r="FBQ25" i="7" s="1"/>
  <c r="FBS25" i="7" s="1"/>
  <c r="FBU25" i="7" s="1"/>
  <c r="FBW25" i="7" s="1"/>
  <c r="FBY25" i="7" s="1"/>
  <c r="FCA25" i="7" s="1"/>
  <c r="FCC25" i="7" s="1"/>
  <c r="FCE25" i="7" s="1"/>
  <c r="FCG25" i="7" s="1"/>
  <c r="FCI25" i="7" s="1"/>
  <c r="FCK25" i="7" s="1"/>
  <c r="FCM25" i="7" s="1"/>
  <c r="FCO25" i="7" s="1"/>
  <c r="FCQ25" i="7" s="1"/>
  <c r="FCS25" i="7" s="1"/>
  <c r="FCU25" i="7" s="1"/>
  <c r="FCW25" i="7" s="1"/>
  <c r="FCY25" i="7" s="1"/>
  <c r="FDA25" i="7" s="1"/>
  <c r="FDC25" i="7" s="1"/>
  <c r="FDE25" i="7" s="1"/>
  <c r="FDG25" i="7" s="1"/>
  <c r="FDI25" i="7" s="1"/>
  <c r="FDK25" i="7" s="1"/>
  <c r="FDM25" i="7" s="1"/>
  <c r="FDO25" i="7" s="1"/>
  <c r="FDQ25" i="7" s="1"/>
  <c r="FDS25" i="7" s="1"/>
  <c r="FDU25" i="7" s="1"/>
  <c r="FDW25" i="7" s="1"/>
  <c r="FDY25" i="7" s="1"/>
  <c r="FEA25" i="7" s="1"/>
  <c r="FEC25" i="7" s="1"/>
  <c r="FEE25" i="7" s="1"/>
  <c r="FEG25" i="7" s="1"/>
  <c r="FEI25" i="7" s="1"/>
  <c r="FEK25" i="7" s="1"/>
  <c r="FEM25" i="7" s="1"/>
  <c r="FEO25" i="7" s="1"/>
  <c r="FEQ25" i="7" s="1"/>
  <c r="FES25" i="7" s="1"/>
  <c r="FEU25" i="7" s="1"/>
  <c r="FEW25" i="7" s="1"/>
  <c r="FEY25" i="7" s="1"/>
  <c r="FFA25" i="7" s="1"/>
  <c r="FFC25" i="7" s="1"/>
  <c r="FFE25" i="7" s="1"/>
  <c r="FFG25" i="7" s="1"/>
  <c r="FFI25" i="7" s="1"/>
  <c r="FFK25" i="7" s="1"/>
  <c r="FFM25" i="7" s="1"/>
  <c r="FFO25" i="7" s="1"/>
  <c r="FFQ25" i="7" s="1"/>
  <c r="FFS25" i="7" s="1"/>
  <c r="FFU25" i="7" s="1"/>
  <c r="FFW25" i="7" s="1"/>
  <c r="FFY25" i="7" s="1"/>
  <c r="FGA25" i="7" s="1"/>
  <c r="FGC25" i="7" s="1"/>
  <c r="FGE25" i="7" s="1"/>
  <c r="FGG25" i="7" s="1"/>
  <c r="FGI25" i="7" s="1"/>
  <c r="FGK25" i="7" s="1"/>
  <c r="FGM25" i="7" s="1"/>
  <c r="FGO25" i="7" s="1"/>
  <c r="FGQ25" i="7" s="1"/>
  <c r="FGS25" i="7" s="1"/>
  <c r="FGU25" i="7" s="1"/>
  <c r="FGW25" i="7" s="1"/>
  <c r="FGY25" i="7" s="1"/>
  <c r="FHA25" i="7" s="1"/>
  <c r="FHC25" i="7" s="1"/>
  <c r="FHE25" i="7" s="1"/>
  <c r="FHG25" i="7" s="1"/>
  <c r="FHI25" i="7" s="1"/>
  <c r="FHK25" i="7" s="1"/>
  <c r="FHM25" i="7" s="1"/>
  <c r="FHO25" i="7" s="1"/>
  <c r="FHQ25" i="7" s="1"/>
  <c r="FHS25" i="7" s="1"/>
  <c r="FHU25" i="7" s="1"/>
  <c r="FHW25" i="7" s="1"/>
  <c r="FHY25" i="7" s="1"/>
  <c r="FIA25" i="7" s="1"/>
  <c r="FIC25" i="7" s="1"/>
  <c r="FIE25" i="7" s="1"/>
  <c r="FIG25" i="7" s="1"/>
  <c r="FII25" i="7" s="1"/>
  <c r="FIK25" i="7" s="1"/>
  <c r="FIM25" i="7" s="1"/>
  <c r="FIO25" i="7" s="1"/>
  <c r="FIQ25" i="7" s="1"/>
  <c r="FIS25" i="7" s="1"/>
  <c r="FIU25" i="7" s="1"/>
  <c r="FIW25" i="7" s="1"/>
  <c r="FIY25" i="7" s="1"/>
  <c r="FJA25" i="7" s="1"/>
  <c r="FJC25" i="7" s="1"/>
  <c r="FJE25" i="7" s="1"/>
  <c r="FJG25" i="7" s="1"/>
  <c r="FJI25" i="7" s="1"/>
  <c r="FJK25" i="7" s="1"/>
  <c r="FJM25" i="7" s="1"/>
  <c r="FJO25" i="7" s="1"/>
  <c r="FJQ25" i="7" s="1"/>
  <c r="FJS25" i="7" s="1"/>
  <c r="FJU25" i="7" s="1"/>
  <c r="FJW25" i="7" s="1"/>
  <c r="FJY25" i="7" s="1"/>
  <c r="FKA25" i="7" s="1"/>
  <c r="FKC25" i="7" s="1"/>
  <c r="FKE25" i="7" s="1"/>
  <c r="FKG25" i="7" s="1"/>
  <c r="FKI25" i="7" s="1"/>
  <c r="FKK25" i="7" s="1"/>
  <c r="FKM25" i="7" s="1"/>
  <c r="FKO25" i="7" s="1"/>
  <c r="FKQ25" i="7" s="1"/>
  <c r="FKS25" i="7" s="1"/>
  <c r="FKU25" i="7" s="1"/>
  <c r="FKW25" i="7" s="1"/>
  <c r="FKY25" i="7" s="1"/>
  <c r="FLA25" i="7" s="1"/>
  <c r="FLC25" i="7" s="1"/>
  <c r="FLE25" i="7" s="1"/>
  <c r="FLG25" i="7" s="1"/>
  <c r="FLI25" i="7" s="1"/>
  <c r="FLK25" i="7" s="1"/>
  <c r="FLM25" i="7" s="1"/>
  <c r="FLO25" i="7" s="1"/>
  <c r="FLQ25" i="7" s="1"/>
  <c r="FLS25" i="7" s="1"/>
  <c r="FLU25" i="7" s="1"/>
  <c r="FLW25" i="7" s="1"/>
  <c r="FLY25" i="7" s="1"/>
  <c r="FMA25" i="7" s="1"/>
  <c r="FMC25" i="7" s="1"/>
  <c r="FME25" i="7" s="1"/>
  <c r="FMG25" i="7" s="1"/>
  <c r="FMI25" i="7" s="1"/>
  <c r="FMK25" i="7" s="1"/>
  <c r="FMM25" i="7" s="1"/>
  <c r="FMO25" i="7" s="1"/>
  <c r="FMQ25" i="7" s="1"/>
  <c r="FMS25" i="7" s="1"/>
  <c r="FMU25" i="7" s="1"/>
  <c r="FMW25" i="7" s="1"/>
  <c r="FMY25" i="7" s="1"/>
  <c r="FNA25" i="7" s="1"/>
  <c r="FNC25" i="7" s="1"/>
  <c r="FNE25" i="7" s="1"/>
  <c r="FNG25" i="7" s="1"/>
  <c r="FNI25" i="7" s="1"/>
  <c r="FNK25" i="7" s="1"/>
  <c r="FNM25" i="7" s="1"/>
  <c r="FNO25" i="7" s="1"/>
  <c r="FNQ25" i="7" s="1"/>
  <c r="FNS25" i="7" s="1"/>
  <c r="FNU25" i="7" s="1"/>
  <c r="FNW25" i="7" s="1"/>
  <c r="FNY25" i="7" s="1"/>
  <c r="FOA25" i="7" s="1"/>
  <c r="FOC25" i="7" s="1"/>
  <c r="FOE25" i="7" s="1"/>
  <c r="FOG25" i="7" s="1"/>
  <c r="FOI25" i="7" s="1"/>
  <c r="FOK25" i="7" s="1"/>
  <c r="FOM25" i="7" s="1"/>
  <c r="FOO25" i="7" s="1"/>
  <c r="FOQ25" i="7" s="1"/>
  <c r="FOS25" i="7" s="1"/>
  <c r="FOU25" i="7" s="1"/>
  <c r="FOW25" i="7" s="1"/>
  <c r="FOY25" i="7" s="1"/>
  <c r="FPA25" i="7" s="1"/>
  <c r="FPC25" i="7" s="1"/>
  <c r="FPE25" i="7" s="1"/>
  <c r="FPG25" i="7" s="1"/>
  <c r="FPI25" i="7" s="1"/>
  <c r="FPK25" i="7" s="1"/>
  <c r="FPM25" i="7" s="1"/>
  <c r="FPO25" i="7" s="1"/>
  <c r="FPQ25" i="7" s="1"/>
  <c r="FPS25" i="7" s="1"/>
  <c r="FPU25" i="7" s="1"/>
  <c r="FPW25" i="7" s="1"/>
  <c r="FPY25" i="7" s="1"/>
  <c r="FQA25" i="7" s="1"/>
  <c r="FQC25" i="7" s="1"/>
  <c r="FQE25" i="7" s="1"/>
  <c r="FQG25" i="7" s="1"/>
  <c r="FQI25" i="7" s="1"/>
  <c r="FQK25" i="7" s="1"/>
  <c r="FQM25" i="7" s="1"/>
  <c r="FQO25" i="7" s="1"/>
  <c r="FQQ25" i="7" s="1"/>
  <c r="FQS25" i="7" s="1"/>
  <c r="FQU25" i="7" s="1"/>
  <c r="FQW25" i="7" s="1"/>
  <c r="FQY25" i="7" s="1"/>
  <c r="FRA25" i="7" s="1"/>
  <c r="FRC25" i="7" s="1"/>
  <c r="FRE25" i="7" s="1"/>
  <c r="FRG25" i="7" s="1"/>
  <c r="FRI25" i="7" s="1"/>
  <c r="FRK25" i="7" s="1"/>
  <c r="FRM25" i="7" s="1"/>
  <c r="FRO25" i="7" s="1"/>
  <c r="FRQ25" i="7" s="1"/>
  <c r="FRS25" i="7" s="1"/>
  <c r="FRU25" i="7" s="1"/>
  <c r="FRW25" i="7" s="1"/>
  <c r="FRY25" i="7" s="1"/>
  <c r="FSA25" i="7" s="1"/>
  <c r="FSC25" i="7" s="1"/>
  <c r="FSE25" i="7" s="1"/>
  <c r="FSG25" i="7" s="1"/>
  <c r="FSI25" i="7" s="1"/>
  <c r="FSK25" i="7" s="1"/>
  <c r="FSM25" i="7" s="1"/>
  <c r="FSO25" i="7" s="1"/>
  <c r="FSQ25" i="7" s="1"/>
  <c r="FSS25" i="7" s="1"/>
  <c r="FSU25" i="7" s="1"/>
  <c r="FSW25" i="7" s="1"/>
  <c r="FSY25" i="7" s="1"/>
  <c r="FTA25" i="7" s="1"/>
  <c r="FTC25" i="7" s="1"/>
  <c r="FTE25" i="7" s="1"/>
  <c r="FTG25" i="7" s="1"/>
  <c r="FTI25" i="7" s="1"/>
  <c r="FTK25" i="7" s="1"/>
  <c r="FTM25" i="7" s="1"/>
  <c r="FTO25" i="7" s="1"/>
  <c r="FTQ25" i="7" s="1"/>
  <c r="FTS25" i="7" s="1"/>
  <c r="FTU25" i="7" s="1"/>
  <c r="FTW25" i="7" s="1"/>
  <c r="FTY25" i="7" s="1"/>
  <c r="FUA25" i="7" s="1"/>
  <c r="FUC25" i="7" s="1"/>
  <c r="FUE25" i="7" s="1"/>
  <c r="FUG25" i="7" s="1"/>
  <c r="FUI25" i="7" s="1"/>
  <c r="FUK25" i="7" s="1"/>
  <c r="FUM25" i="7" s="1"/>
  <c r="FUO25" i="7" s="1"/>
  <c r="FUQ25" i="7" s="1"/>
  <c r="FUS25" i="7" s="1"/>
  <c r="FUU25" i="7" s="1"/>
  <c r="FUW25" i="7" s="1"/>
  <c r="FUY25" i="7" s="1"/>
  <c r="FVA25" i="7" s="1"/>
  <c r="FVC25" i="7" s="1"/>
  <c r="FVE25" i="7" s="1"/>
  <c r="FVG25" i="7" s="1"/>
  <c r="FVI25" i="7" s="1"/>
  <c r="FVK25" i="7" s="1"/>
  <c r="FVM25" i="7" s="1"/>
  <c r="FVO25" i="7" s="1"/>
  <c r="FVQ25" i="7" s="1"/>
  <c r="FVS25" i="7" s="1"/>
  <c r="FVU25" i="7" s="1"/>
  <c r="FVW25" i="7" s="1"/>
  <c r="FVY25" i="7" s="1"/>
  <c r="FWA25" i="7" s="1"/>
  <c r="FWC25" i="7" s="1"/>
  <c r="FWE25" i="7" s="1"/>
  <c r="FWG25" i="7" s="1"/>
  <c r="FWI25" i="7" s="1"/>
  <c r="FWK25" i="7" s="1"/>
  <c r="FWM25" i="7" s="1"/>
  <c r="FWO25" i="7" s="1"/>
  <c r="FWQ25" i="7" s="1"/>
  <c r="FWS25" i="7" s="1"/>
  <c r="FWU25" i="7" s="1"/>
  <c r="FWW25" i="7" s="1"/>
  <c r="FWY25" i="7" s="1"/>
  <c r="FXA25" i="7" s="1"/>
  <c r="FXC25" i="7" s="1"/>
  <c r="FXE25" i="7" s="1"/>
  <c r="FXG25" i="7" s="1"/>
  <c r="FXI25" i="7" s="1"/>
  <c r="FXK25" i="7" s="1"/>
  <c r="FXM25" i="7" s="1"/>
  <c r="FXO25" i="7" s="1"/>
  <c r="FXQ25" i="7" s="1"/>
  <c r="FXS25" i="7" s="1"/>
  <c r="FXU25" i="7" s="1"/>
  <c r="FXW25" i="7" s="1"/>
  <c r="FXY25" i="7" s="1"/>
  <c r="FYA25" i="7" s="1"/>
  <c r="FYC25" i="7" s="1"/>
  <c r="FYE25" i="7" s="1"/>
  <c r="FYG25" i="7" s="1"/>
  <c r="FYI25" i="7" s="1"/>
  <c r="FYK25" i="7" s="1"/>
  <c r="FYM25" i="7" s="1"/>
  <c r="FYO25" i="7" s="1"/>
  <c r="FYQ25" i="7" s="1"/>
  <c r="FYS25" i="7" s="1"/>
  <c r="FYU25" i="7" s="1"/>
  <c r="FYW25" i="7" s="1"/>
  <c r="FYY25" i="7" s="1"/>
  <c r="FZA25" i="7" s="1"/>
  <c r="FZC25" i="7" s="1"/>
  <c r="FZE25" i="7" s="1"/>
  <c r="FZG25" i="7" s="1"/>
  <c r="FZI25" i="7" s="1"/>
  <c r="FZK25" i="7" s="1"/>
  <c r="FZM25" i="7" s="1"/>
  <c r="FZO25" i="7" s="1"/>
  <c r="FZQ25" i="7" s="1"/>
  <c r="FZS25" i="7" s="1"/>
  <c r="FZU25" i="7" s="1"/>
  <c r="FZW25" i="7" s="1"/>
  <c r="FZY25" i="7" s="1"/>
  <c r="GAA25" i="7" s="1"/>
  <c r="GAC25" i="7" s="1"/>
  <c r="GAE25" i="7" s="1"/>
  <c r="GAG25" i="7" s="1"/>
  <c r="GAI25" i="7" s="1"/>
  <c r="GAK25" i="7" s="1"/>
  <c r="GAM25" i="7" s="1"/>
  <c r="GAO25" i="7" s="1"/>
  <c r="GAQ25" i="7" s="1"/>
  <c r="GAS25" i="7" s="1"/>
  <c r="GAU25" i="7" s="1"/>
  <c r="GAW25" i="7" s="1"/>
  <c r="GAY25" i="7" s="1"/>
  <c r="GBA25" i="7" s="1"/>
  <c r="GBC25" i="7" s="1"/>
  <c r="GBE25" i="7" s="1"/>
  <c r="GBG25" i="7" s="1"/>
  <c r="GBI25" i="7" s="1"/>
  <c r="GBK25" i="7" s="1"/>
  <c r="GBM25" i="7" s="1"/>
  <c r="GBO25" i="7" s="1"/>
  <c r="GBQ25" i="7" s="1"/>
  <c r="GBS25" i="7" s="1"/>
  <c r="GBU25" i="7" s="1"/>
  <c r="GBW25" i="7" s="1"/>
  <c r="GBY25" i="7" s="1"/>
  <c r="GCA25" i="7" s="1"/>
  <c r="GCC25" i="7" s="1"/>
  <c r="GCE25" i="7" s="1"/>
  <c r="GCG25" i="7" s="1"/>
  <c r="GCI25" i="7" s="1"/>
  <c r="GCK25" i="7" s="1"/>
  <c r="GCM25" i="7" s="1"/>
  <c r="GCO25" i="7" s="1"/>
  <c r="GCQ25" i="7" s="1"/>
  <c r="GCS25" i="7" s="1"/>
  <c r="GCU25" i="7" s="1"/>
  <c r="GCW25" i="7" s="1"/>
  <c r="GCY25" i="7" s="1"/>
  <c r="GDA25" i="7" s="1"/>
  <c r="GDC25" i="7" s="1"/>
  <c r="GDE25" i="7" s="1"/>
  <c r="GDG25" i="7" s="1"/>
  <c r="GDI25" i="7" s="1"/>
  <c r="GDK25" i="7" s="1"/>
  <c r="GDM25" i="7" s="1"/>
  <c r="GDO25" i="7" s="1"/>
  <c r="GDQ25" i="7" s="1"/>
  <c r="GDS25" i="7" s="1"/>
  <c r="GDU25" i="7" s="1"/>
  <c r="GDW25" i="7" s="1"/>
  <c r="GDY25" i="7" s="1"/>
  <c r="GEA25" i="7" s="1"/>
  <c r="GEC25" i="7" s="1"/>
  <c r="GEE25" i="7" s="1"/>
  <c r="GEG25" i="7" s="1"/>
  <c r="GEI25" i="7" s="1"/>
  <c r="GEK25" i="7" s="1"/>
  <c r="GEM25" i="7" s="1"/>
  <c r="GEO25" i="7" s="1"/>
  <c r="GEQ25" i="7" s="1"/>
  <c r="GES25" i="7" s="1"/>
  <c r="GEU25" i="7" s="1"/>
  <c r="GEW25" i="7" s="1"/>
  <c r="GEY25" i="7" s="1"/>
  <c r="GFA25" i="7" s="1"/>
  <c r="GFC25" i="7" s="1"/>
  <c r="GFE25" i="7" s="1"/>
  <c r="GFG25" i="7" s="1"/>
  <c r="GFI25" i="7" s="1"/>
  <c r="GFK25" i="7" s="1"/>
  <c r="GFM25" i="7" s="1"/>
  <c r="GFO25" i="7" s="1"/>
  <c r="GFQ25" i="7" s="1"/>
  <c r="GFS25" i="7" s="1"/>
  <c r="GFU25" i="7" s="1"/>
  <c r="GFW25" i="7" s="1"/>
  <c r="GFY25" i="7" s="1"/>
  <c r="GGA25" i="7" s="1"/>
  <c r="GGC25" i="7" s="1"/>
  <c r="GGE25" i="7" s="1"/>
  <c r="GGG25" i="7" s="1"/>
  <c r="GGI25" i="7" s="1"/>
  <c r="GGK25" i="7" s="1"/>
  <c r="GGM25" i="7" s="1"/>
  <c r="GGO25" i="7" s="1"/>
  <c r="GGQ25" i="7" s="1"/>
  <c r="GGS25" i="7" s="1"/>
  <c r="GGU25" i="7" s="1"/>
  <c r="GGW25" i="7" s="1"/>
  <c r="GGY25" i="7" s="1"/>
  <c r="GHA25" i="7" s="1"/>
  <c r="GHC25" i="7" s="1"/>
  <c r="GHE25" i="7" s="1"/>
  <c r="GHG25" i="7" s="1"/>
  <c r="GHI25" i="7" s="1"/>
  <c r="GHK25" i="7" s="1"/>
  <c r="GHM25" i="7" s="1"/>
  <c r="GHO25" i="7" s="1"/>
  <c r="GHQ25" i="7" s="1"/>
  <c r="GHS25" i="7" s="1"/>
  <c r="GHU25" i="7" s="1"/>
  <c r="GHW25" i="7" s="1"/>
  <c r="GHY25" i="7" s="1"/>
  <c r="GIA25" i="7" s="1"/>
  <c r="GIC25" i="7" s="1"/>
  <c r="GIE25" i="7" s="1"/>
  <c r="GIG25" i="7" s="1"/>
  <c r="GII25" i="7" s="1"/>
  <c r="GIK25" i="7" s="1"/>
  <c r="GIM25" i="7" s="1"/>
  <c r="GIO25" i="7" s="1"/>
  <c r="GIQ25" i="7" s="1"/>
  <c r="GIS25" i="7" s="1"/>
  <c r="GIU25" i="7" s="1"/>
  <c r="GIW25" i="7" s="1"/>
  <c r="GIY25" i="7" s="1"/>
  <c r="GJA25" i="7" s="1"/>
  <c r="GJC25" i="7" s="1"/>
  <c r="GJE25" i="7" s="1"/>
  <c r="GJG25" i="7" s="1"/>
  <c r="GJI25" i="7" s="1"/>
  <c r="GJK25" i="7" s="1"/>
  <c r="GJM25" i="7" s="1"/>
  <c r="GJO25" i="7" s="1"/>
  <c r="GJQ25" i="7" s="1"/>
  <c r="GJS25" i="7" s="1"/>
  <c r="GJU25" i="7" s="1"/>
  <c r="GJW25" i="7" s="1"/>
  <c r="GJY25" i="7" s="1"/>
  <c r="GKA25" i="7" s="1"/>
  <c r="GKC25" i="7" s="1"/>
  <c r="GKE25" i="7" s="1"/>
  <c r="GKG25" i="7" s="1"/>
  <c r="GKI25" i="7" s="1"/>
  <c r="GKK25" i="7" s="1"/>
  <c r="GKM25" i="7" s="1"/>
  <c r="GKO25" i="7" s="1"/>
  <c r="GKQ25" i="7" s="1"/>
  <c r="GKS25" i="7" s="1"/>
  <c r="GKU25" i="7" s="1"/>
  <c r="GKW25" i="7" s="1"/>
  <c r="GKY25" i="7" s="1"/>
  <c r="GLA25" i="7" s="1"/>
  <c r="GLC25" i="7" s="1"/>
  <c r="GLE25" i="7" s="1"/>
  <c r="GLG25" i="7" s="1"/>
  <c r="GLI25" i="7" s="1"/>
  <c r="GLK25" i="7" s="1"/>
  <c r="GLM25" i="7" s="1"/>
  <c r="GLO25" i="7" s="1"/>
  <c r="GLQ25" i="7" s="1"/>
  <c r="GLS25" i="7" s="1"/>
  <c r="GLU25" i="7" s="1"/>
  <c r="GLW25" i="7" s="1"/>
  <c r="GLY25" i="7" s="1"/>
  <c r="GMA25" i="7" s="1"/>
  <c r="GMC25" i="7" s="1"/>
  <c r="GME25" i="7" s="1"/>
  <c r="GMG25" i="7" s="1"/>
  <c r="GMI25" i="7" s="1"/>
  <c r="GMK25" i="7" s="1"/>
  <c r="GMM25" i="7" s="1"/>
  <c r="GMO25" i="7" s="1"/>
  <c r="GMQ25" i="7" s="1"/>
  <c r="GMS25" i="7" s="1"/>
  <c r="GMU25" i="7" s="1"/>
  <c r="GMW25" i="7" s="1"/>
  <c r="GMY25" i="7" s="1"/>
  <c r="GNA25" i="7" s="1"/>
  <c r="GNC25" i="7" s="1"/>
  <c r="GNE25" i="7" s="1"/>
  <c r="GNG25" i="7" s="1"/>
  <c r="GNI25" i="7" s="1"/>
  <c r="GNK25" i="7" s="1"/>
  <c r="GNM25" i="7" s="1"/>
  <c r="GNO25" i="7" s="1"/>
  <c r="GNQ25" i="7" s="1"/>
  <c r="GNS25" i="7" s="1"/>
  <c r="GNU25" i="7" s="1"/>
  <c r="GNW25" i="7" s="1"/>
  <c r="GNY25" i="7" s="1"/>
  <c r="GOA25" i="7" s="1"/>
  <c r="GOC25" i="7" s="1"/>
  <c r="GOE25" i="7" s="1"/>
  <c r="GOG25" i="7" s="1"/>
  <c r="GOI25" i="7" s="1"/>
  <c r="GOK25" i="7" s="1"/>
  <c r="GOM25" i="7" s="1"/>
  <c r="GOO25" i="7" s="1"/>
  <c r="GOQ25" i="7" s="1"/>
  <c r="GOS25" i="7" s="1"/>
  <c r="GOU25" i="7" s="1"/>
  <c r="GOW25" i="7" s="1"/>
  <c r="GOY25" i="7" s="1"/>
  <c r="GPA25" i="7" s="1"/>
  <c r="GPC25" i="7" s="1"/>
  <c r="GPE25" i="7" s="1"/>
  <c r="GPG25" i="7" s="1"/>
  <c r="GPI25" i="7" s="1"/>
  <c r="GPK25" i="7" s="1"/>
  <c r="GPM25" i="7" s="1"/>
  <c r="GPO25" i="7" s="1"/>
  <c r="GPQ25" i="7" s="1"/>
  <c r="GPS25" i="7" s="1"/>
  <c r="GPU25" i="7" s="1"/>
  <c r="GPW25" i="7" s="1"/>
  <c r="GPY25" i="7" s="1"/>
  <c r="GQA25" i="7" s="1"/>
  <c r="GQC25" i="7" s="1"/>
  <c r="GQE25" i="7" s="1"/>
  <c r="GQG25" i="7" s="1"/>
  <c r="GQI25" i="7" s="1"/>
  <c r="GQK25" i="7" s="1"/>
  <c r="GQM25" i="7" s="1"/>
  <c r="GQO25" i="7" s="1"/>
  <c r="GQQ25" i="7" s="1"/>
  <c r="GQS25" i="7" s="1"/>
  <c r="GQU25" i="7" s="1"/>
  <c r="GQW25" i="7" s="1"/>
  <c r="GQY25" i="7" s="1"/>
  <c r="GRA25" i="7" s="1"/>
  <c r="GRC25" i="7" s="1"/>
  <c r="GRE25" i="7" s="1"/>
  <c r="GRG25" i="7" s="1"/>
  <c r="GRI25" i="7" s="1"/>
  <c r="GRK25" i="7" s="1"/>
  <c r="GRM25" i="7" s="1"/>
  <c r="GRO25" i="7" s="1"/>
  <c r="GRQ25" i="7" s="1"/>
  <c r="GRS25" i="7" s="1"/>
  <c r="GRU25" i="7" s="1"/>
  <c r="GRW25" i="7" s="1"/>
  <c r="GRY25" i="7" s="1"/>
  <c r="GSA25" i="7" s="1"/>
  <c r="GSC25" i="7" s="1"/>
  <c r="GSE25" i="7" s="1"/>
  <c r="GSG25" i="7" s="1"/>
  <c r="GSI25" i="7" s="1"/>
  <c r="GSK25" i="7" s="1"/>
  <c r="GSM25" i="7" s="1"/>
  <c r="GSO25" i="7" s="1"/>
  <c r="GSQ25" i="7" s="1"/>
  <c r="GSS25" i="7" s="1"/>
  <c r="GSU25" i="7" s="1"/>
  <c r="GSW25" i="7" s="1"/>
  <c r="GSY25" i="7" s="1"/>
  <c r="GTA25" i="7" s="1"/>
  <c r="GTC25" i="7" s="1"/>
  <c r="GTE25" i="7" s="1"/>
  <c r="GTG25" i="7" s="1"/>
  <c r="GTI25" i="7" s="1"/>
  <c r="GTK25" i="7" s="1"/>
  <c r="GTM25" i="7" s="1"/>
  <c r="GTO25" i="7" s="1"/>
  <c r="GTQ25" i="7" s="1"/>
  <c r="GTS25" i="7" s="1"/>
  <c r="GTU25" i="7" s="1"/>
  <c r="GTW25" i="7" s="1"/>
  <c r="GTY25" i="7" s="1"/>
  <c r="GUA25" i="7" s="1"/>
  <c r="GUC25" i="7" s="1"/>
  <c r="GUE25" i="7" s="1"/>
  <c r="GUG25" i="7" s="1"/>
  <c r="GUI25" i="7" s="1"/>
  <c r="GUK25" i="7" s="1"/>
  <c r="GUM25" i="7" s="1"/>
  <c r="GUO25" i="7" s="1"/>
  <c r="GUQ25" i="7" s="1"/>
  <c r="GUS25" i="7" s="1"/>
  <c r="GUU25" i="7" s="1"/>
  <c r="GUW25" i="7" s="1"/>
  <c r="GUY25" i="7" s="1"/>
  <c r="GVA25" i="7" s="1"/>
  <c r="GVC25" i="7" s="1"/>
  <c r="GVE25" i="7" s="1"/>
  <c r="GVG25" i="7" s="1"/>
  <c r="GVI25" i="7" s="1"/>
  <c r="GVK25" i="7" s="1"/>
  <c r="GVM25" i="7" s="1"/>
  <c r="GVO25" i="7" s="1"/>
  <c r="GVQ25" i="7" s="1"/>
  <c r="GVS25" i="7" s="1"/>
  <c r="GVU25" i="7" s="1"/>
  <c r="GVW25" i="7" s="1"/>
  <c r="GVY25" i="7" s="1"/>
  <c r="GWA25" i="7" s="1"/>
  <c r="GWC25" i="7" s="1"/>
  <c r="GWE25" i="7" s="1"/>
  <c r="GWG25" i="7" s="1"/>
  <c r="GWI25" i="7" s="1"/>
  <c r="GWK25" i="7" s="1"/>
  <c r="GWM25" i="7" s="1"/>
  <c r="GWO25" i="7" s="1"/>
  <c r="GWQ25" i="7" s="1"/>
  <c r="GWS25" i="7" s="1"/>
  <c r="GWU25" i="7" s="1"/>
  <c r="GWW25" i="7" s="1"/>
  <c r="GWY25" i="7" s="1"/>
  <c r="GXA25" i="7" s="1"/>
  <c r="GXC25" i="7" s="1"/>
  <c r="GXE25" i="7" s="1"/>
  <c r="GXG25" i="7" s="1"/>
  <c r="GXI25" i="7" s="1"/>
  <c r="GXK25" i="7" s="1"/>
  <c r="GXM25" i="7" s="1"/>
  <c r="GXO25" i="7" s="1"/>
  <c r="GXQ25" i="7" s="1"/>
  <c r="GXS25" i="7" s="1"/>
  <c r="GXU25" i="7" s="1"/>
  <c r="GXW25" i="7" s="1"/>
  <c r="GXY25" i="7" s="1"/>
  <c r="GYA25" i="7" s="1"/>
  <c r="GYC25" i="7" s="1"/>
  <c r="GYE25" i="7" s="1"/>
  <c r="GYG25" i="7" s="1"/>
  <c r="GYI25" i="7" s="1"/>
  <c r="GYK25" i="7" s="1"/>
  <c r="GYM25" i="7" s="1"/>
  <c r="GYO25" i="7" s="1"/>
  <c r="GYQ25" i="7" s="1"/>
  <c r="GYS25" i="7" s="1"/>
  <c r="GYU25" i="7" s="1"/>
  <c r="GYW25" i="7" s="1"/>
  <c r="GYY25" i="7" s="1"/>
  <c r="GZA25" i="7" s="1"/>
  <c r="GZC25" i="7" s="1"/>
  <c r="GZE25" i="7" s="1"/>
  <c r="GZG25" i="7" s="1"/>
  <c r="GZI25" i="7" s="1"/>
  <c r="GZK25" i="7" s="1"/>
  <c r="GZM25" i="7" s="1"/>
  <c r="GZO25" i="7" s="1"/>
  <c r="GZQ25" i="7" s="1"/>
  <c r="GZS25" i="7" s="1"/>
  <c r="GZU25" i="7" s="1"/>
  <c r="GZW25" i="7" s="1"/>
  <c r="GZY25" i="7" s="1"/>
  <c r="HAA25" i="7" s="1"/>
  <c r="HAC25" i="7" s="1"/>
  <c r="HAE25" i="7" s="1"/>
  <c r="HAG25" i="7" s="1"/>
  <c r="HAI25" i="7" s="1"/>
  <c r="HAK25" i="7" s="1"/>
  <c r="HAM25" i="7" s="1"/>
  <c r="HAO25" i="7" s="1"/>
  <c r="HAQ25" i="7" s="1"/>
  <c r="HAS25" i="7" s="1"/>
  <c r="HAU25" i="7" s="1"/>
  <c r="HAW25" i="7" s="1"/>
  <c r="HAY25" i="7" s="1"/>
  <c r="HBA25" i="7" s="1"/>
  <c r="HBC25" i="7" s="1"/>
  <c r="HBE25" i="7" s="1"/>
  <c r="HBG25" i="7" s="1"/>
  <c r="HBI25" i="7" s="1"/>
  <c r="HBK25" i="7" s="1"/>
  <c r="HBM25" i="7" s="1"/>
  <c r="HBO25" i="7" s="1"/>
  <c r="HBQ25" i="7" s="1"/>
  <c r="HBS25" i="7" s="1"/>
  <c r="HBU25" i="7" s="1"/>
  <c r="HBW25" i="7" s="1"/>
  <c r="HBY25" i="7" s="1"/>
  <c r="HCA25" i="7" s="1"/>
  <c r="HCC25" i="7" s="1"/>
  <c r="HCE25" i="7" s="1"/>
  <c r="HCG25" i="7" s="1"/>
  <c r="HCI25" i="7" s="1"/>
  <c r="HCK25" i="7" s="1"/>
  <c r="HCM25" i="7" s="1"/>
  <c r="HCO25" i="7" s="1"/>
  <c r="HCQ25" i="7" s="1"/>
  <c r="HCS25" i="7" s="1"/>
  <c r="HCU25" i="7" s="1"/>
  <c r="HCW25" i="7" s="1"/>
  <c r="HCY25" i="7" s="1"/>
  <c r="HDA25" i="7" s="1"/>
  <c r="HDC25" i="7" s="1"/>
  <c r="HDE25" i="7" s="1"/>
  <c r="HDG25" i="7" s="1"/>
  <c r="HDI25" i="7" s="1"/>
  <c r="HDK25" i="7" s="1"/>
  <c r="HDM25" i="7" s="1"/>
  <c r="HDO25" i="7" s="1"/>
  <c r="HDQ25" i="7" s="1"/>
  <c r="HDS25" i="7" s="1"/>
  <c r="HDU25" i="7" s="1"/>
  <c r="HDW25" i="7" s="1"/>
  <c r="HDY25" i="7" s="1"/>
  <c r="HEA25" i="7" s="1"/>
  <c r="HEC25" i="7" s="1"/>
  <c r="HEE25" i="7" s="1"/>
  <c r="HEG25" i="7" s="1"/>
  <c r="HEI25" i="7" s="1"/>
  <c r="HEK25" i="7" s="1"/>
  <c r="HEM25" i="7" s="1"/>
  <c r="HEO25" i="7" s="1"/>
  <c r="HEQ25" i="7" s="1"/>
  <c r="HES25" i="7" s="1"/>
  <c r="HEU25" i="7" s="1"/>
  <c r="HEW25" i="7" s="1"/>
  <c r="HEY25" i="7" s="1"/>
  <c r="HFA25" i="7" s="1"/>
  <c r="HFC25" i="7" s="1"/>
  <c r="HFE25" i="7" s="1"/>
  <c r="HFG25" i="7" s="1"/>
  <c r="HFI25" i="7" s="1"/>
  <c r="HFK25" i="7" s="1"/>
  <c r="HFM25" i="7" s="1"/>
  <c r="HFO25" i="7" s="1"/>
  <c r="HFQ25" i="7" s="1"/>
  <c r="HFS25" i="7" s="1"/>
  <c r="HFU25" i="7" s="1"/>
  <c r="HFW25" i="7" s="1"/>
  <c r="HFY25" i="7" s="1"/>
  <c r="HGA25" i="7" s="1"/>
  <c r="HGC25" i="7" s="1"/>
  <c r="HGE25" i="7" s="1"/>
  <c r="HGG25" i="7" s="1"/>
  <c r="HGI25" i="7" s="1"/>
  <c r="HGK25" i="7" s="1"/>
  <c r="HGM25" i="7" s="1"/>
  <c r="HGO25" i="7" s="1"/>
  <c r="HGQ25" i="7" s="1"/>
  <c r="HGS25" i="7" s="1"/>
  <c r="HGU25" i="7" s="1"/>
  <c r="HGW25" i="7" s="1"/>
  <c r="HGY25" i="7" s="1"/>
  <c r="HHA25" i="7" s="1"/>
  <c r="HHC25" i="7" s="1"/>
  <c r="HHE25" i="7" s="1"/>
  <c r="HHG25" i="7" s="1"/>
  <c r="HHI25" i="7" s="1"/>
  <c r="HHK25" i="7" s="1"/>
  <c r="HHM25" i="7" s="1"/>
  <c r="HHO25" i="7" s="1"/>
  <c r="HHQ25" i="7" s="1"/>
  <c r="HHS25" i="7" s="1"/>
  <c r="HHU25" i="7" s="1"/>
  <c r="HHW25" i="7" s="1"/>
  <c r="HHY25" i="7" s="1"/>
  <c r="HIA25" i="7" s="1"/>
  <c r="HIC25" i="7" s="1"/>
  <c r="HIE25" i="7" s="1"/>
  <c r="HIG25" i="7" s="1"/>
  <c r="HII25" i="7" s="1"/>
  <c r="HIK25" i="7" s="1"/>
  <c r="HIM25" i="7" s="1"/>
  <c r="HIO25" i="7" s="1"/>
  <c r="HIQ25" i="7" s="1"/>
  <c r="HIS25" i="7" s="1"/>
  <c r="HIU25" i="7" s="1"/>
  <c r="HIW25" i="7" s="1"/>
  <c r="HIY25" i="7" s="1"/>
  <c r="HJA25" i="7" s="1"/>
  <c r="HJC25" i="7" s="1"/>
  <c r="HJE25" i="7" s="1"/>
  <c r="HJG25" i="7" s="1"/>
  <c r="HJI25" i="7" s="1"/>
  <c r="HJK25" i="7" s="1"/>
  <c r="HJM25" i="7" s="1"/>
  <c r="HJO25" i="7" s="1"/>
  <c r="HJQ25" i="7" s="1"/>
  <c r="HJS25" i="7" s="1"/>
  <c r="HJU25" i="7" s="1"/>
  <c r="HJW25" i="7" s="1"/>
  <c r="HJY25" i="7" s="1"/>
  <c r="HKA25" i="7" s="1"/>
  <c r="HKC25" i="7" s="1"/>
  <c r="HKE25" i="7" s="1"/>
  <c r="HKG25" i="7" s="1"/>
  <c r="HKI25" i="7" s="1"/>
  <c r="HKK25" i="7" s="1"/>
  <c r="HKM25" i="7" s="1"/>
  <c r="HKO25" i="7" s="1"/>
  <c r="HKQ25" i="7" s="1"/>
  <c r="HKS25" i="7" s="1"/>
  <c r="HKU25" i="7" s="1"/>
  <c r="HKW25" i="7" s="1"/>
  <c r="HKY25" i="7" s="1"/>
  <c r="HLA25" i="7" s="1"/>
  <c r="HLC25" i="7" s="1"/>
  <c r="HLE25" i="7" s="1"/>
  <c r="HLG25" i="7" s="1"/>
  <c r="HLI25" i="7" s="1"/>
  <c r="HLK25" i="7" s="1"/>
  <c r="HLM25" i="7" s="1"/>
  <c r="HLO25" i="7" s="1"/>
  <c r="HLQ25" i="7" s="1"/>
  <c r="HLS25" i="7" s="1"/>
  <c r="HLU25" i="7" s="1"/>
  <c r="HLW25" i="7" s="1"/>
  <c r="HLY25" i="7" s="1"/>
  <c r="HMA25" i="7" s="1"/>
  <c r="HMC25" i="7" s="1"/>
  <c r="HME25" i="7" s="1"/>
  <c r="HMG25" i="7" s="1"/>
  <c r="HMI25" i="7" s="1"/>
  <c r="HMK25" i="7" s="1"/>
  <c r="HMM25" i="7" s="1"/>
  <c r="HMO25" i="7" s="1"/>
  <c r="HMQ25" i="7" s="1"/>
  <c r="HMS25" i="7" s="1"/>
  <c r="HMU25" i="7" s="1"/>
  <c r="HMW25" i="7" s="1"/>
  <c r="HMY25" i="7" s="1"/>
  <c r="HNA25" i="7" s="1"/>
  <c r="HNC25" i="7" s="1"/>
  <c r="HNE25" i="7" s="1"/>
  <c r="HNG25" i="7" s="1"/>
  <c r="HNI25" i="7" s="1"/>
  <c r="HNK25" i="7" s="1"/>
  <c r="HNM25" i="7" s="1"/>
  <c r="HNO25" i="7" s="1"/>
  <c r="HNQ25" i="7" s="1"/>
  <c r="HNS25" i="7" s="1"/>
  <c r="HNU25" i="7" s="1"/>
  <c r="HNW25" i="7" s="1"/>
  <c r="HNY25" i="7" s="1"/>
  <c r="HOA25" i="7" s="1"/>
  <c r="HOC25" i="7" s="1"/>
  <c r="HOE25" i="7" s="1"/>
  <c r="HOG25" i="7" s="1"/>
  <c r="HOI25" i="7" s="1"/>
  <c r="HOK25" i="7" s="1"/>
  <c r="HOM25" i="7" s="1"/>
  <c r="HOO25" i="7" s="1"/>
  <c r="HOQ25" i="7" s="1"/>
  <c r="HOS25" i="7" s="1"/>
  <c r="HOU25" i="7" s="1"/>
  <c r="HOW25" i="7" s="1"/>
  <c r="HOY25" i="7" s="1"/>
  <c r="HPA25" i="7" s="1"/>
  <c r="HPC25" i="7" s="1"/>
  <c r="HPE25" i="7" s="1"/>
  <c r="HPG25" i="7" s="1"/>
  <c r="HPI25" i="7" s="1"/>
  <c r="HPK25" i="7" s="1"/>
  <c r="HPM25" i="7" s="1"/>
  <c r="HPO25" i="7" s="1"/>
  <c r="HPQ25" i="7" s="1"/>
  <c r="HPS25" i="7" s="1"/>
  <c r="HPU25" i="7" s="1"/>
  <c r="HPW25" i="7" s="1"/>
  <c r="HPY25" i="7" s="1"/>
  <c r="HQA25" i="7" s="1"/>
  <c r="HQC25" i="7" s="1"/>
  <c r="HQE25" i="7" s="1"/>
  <c r="HQG25" i="7" s="1"/>
  <c r="HQI25" i="7" s="1"/>
  <c r="HQK25" i="7" s="1"/>
  <c r="HQM25" i="7" s="1"/>
  <c r="HQO25" i="7" s="1"/>
  <c r="HQQ25" i="7" s="1"/>
  <c r="HQS25" i="7" s="1"/>
  <c r="HQU25" i="7" s="1"/>
  <c r="HQW25" i="7" s="1"/>
  <c r="HQY25" i="7" s="1"/>
  <c r="HRA25" i="7" s="1"/>
  <c r="HRC25" i="7" s="1"/>
  <c r="HRE25" i="7" s="1"/>
  <c r="HRG25" i="7" s="1"/>
  <c r="HRI25" i="7" s="1"/>
  <c r="HRK25" i="7" s="1"/>
  <c r="HRM25" i="7" s="1"/>
  <c r="HRO25" i="7" s="1"/>
  <c r="HRQ25" i="7" s="1"/>
  <c r="HRS25" i="7" s="1"/>
  <c r="HRU25" i="7" s="1"/>
  <c r="HRW25" i="7" s="1"/>
  <c r="HRY25" i="7" s="1"/>
  <c r="HSA25" i="7" s="1"/>
  <c r="HSC25" i="7" s="1"/>
  <c r="HSE25" i="7" s="1"/>
  <c r="HSG25" i="7" s="1"/>
  <c r="HSI25" i="7" s="1"/>
  <c r="HSK25" i="7" s="1"/>
  <c r="HSM25" i="7" s="1"/>
  <c r="HSO25" i="7" s="1"/>
  <c r="HSQ25" i="7" s="1"/>
  <c r="HSS25" i="7" s="1"/>
  <c r="HSU25" i="7" s="1"/>
  <c r="HSW25" i="7" s="1"/>
  <c r="HSY25" i="7" s="1"/>
  <c r="HTA25" i="7" s="1"/>
  <c r="HTC25" i="7" s="1"/>
  <c r="HTE25" i="7" s="1"/>
  <c r="HTG25" i="7" s="1"/>
  <c r="HTI25" i="7" s="1"/>
  <c r="HTK25" i="7" s="1"/>
  <c r="HTM25" i="7" s="1"/>
  <c r="HTO25" i="7" s="1"/>
  <c r="HTQ25" i="7" s="1"/>
  <c r="HTS25" i="7" s="1"/>
  <c r="HTU25" i="7" s="1"/>
  <c r="HTW25" i="7" s="1"/>
  <c r="HTY25" i="7" s="1"/>
  <c r="HUA25" i="7" s="1"/>
  <c r="HUC25" i="7" s="1"/>
  <c r="HUE25" i="7" s="1"/>
  <c r="HUG25" i="7" s="1"/>
  <c r="HUI25" i="7" s="1"/>
  <c r="HUK25" i="7" s="1"/>
  <c r="HUM25" i="7" s="1"/>
  <c r="HUO25" i="7" s="1"/>
  <c r="HUQ25" i="7" s="1"/>
  <c r="HUS25" i="7" s="1"/>
  <c r="HUU25" i="7" s="1"/>
  <c r="HUW25" i="7" s="1"/>
  <c r="HUY25" i="7" s="1"/>
  <c r="HVA25" i="7" s="1"/>
  <c r="HVC25" i="7" s="1"/>
  <c r="HVE25" i="7" s="1"/>
  <c r="HVG25" i="7" s="1"/>
  <c r="HVI25" i="7" s="1"/>
  <c r="HVK25" i="7" s="1"/>
  <c r="HVM25" i="7" s="1"/>
  <c r="HVO25" i="7" s="1"/>
  <c r="HVQ25" i="7" s="1"/>
  <c r="HVS25" i="7" s="1"/>
  <c r="HVU25" i="7" s="1"/>
  <c r="HVW25" i="7" s="1"/>
  <c r="HVY25" i="7" s="1"/>
  <c r="HWA25" i="7" s="1"/>
  <c r="HWC25" i="7" s="1"/>
  <c r="HWE25" i="7" s="1"/>
  <c r="HWG25" i="7" s="1"/>
  <c r="HWI25" i="7" s="1"/>
  <c r="HWK25" i="7" s="1"/>
  <c r="HWM25" i="7" s="1"/>
  <c r="HWO25" i="7" s="1"/>
  <c r="HWQ25" i="7" s="1"/>
  <c r="HWS25" i="7" s="1"/>
  <c r="HWU25" i="7" s="1"/>
  <c r="HWW25" i="7" s="1"/>
  <c r="HWY25" i="7" s="1"/>
  <c r="HXA25" i="7" s="1"/>
  <c r="HXC25" i="7" s="1"/>
  <c r="HXE25" i="7" s="1"/>
  <c r="HXG25" i="7" s="1"/>
  <c r="HXI25" i="7" s="1"/>
  <c r="HXK25" i="7" s="1"/>
  <c r="HXM25" i="7" s="1"/>
  <c r="HXO25" i="7" s="1"/>
  <c r="HXQ25" i="7" s="1"/>
  <c r="HXS25" i="7" s="1"/>
  <c r="HXU25" i="7" s="1"/>
  <c r="HXW25" i="7" s="1"/>
  <c r="HXY25" i="7" s="1"/>
  <c r="HYA25" i="7" s="1"/>
  <c r="HYC25" i="7" s="1"/>
  <c r="HYE25" i="7" s="1"/>
  <c r="HYG25" i="7" s="1"/>
  <c r="HYI25" i="7" s="1"/>
  <c r="HYK25" i="7" s="1"/>
  <c r="HYM25" i="7" s="1"/>
  <c r="HYO25" i="7" s="1"/>
  <c r="HYQ25" i="7" s="1"/>
  <c r="HYS25" i="7" s="1"/>
  <c r="HYU25" i="7" s="1"/>
  <c r="HYW25" i="7" s="1"/>
  <c r="HYY25" i="7" s="1"/>
  <c r="HZA25" i="7" s="1"/>
  <c r="HZC25" i="7" s="1"/>
  <c r="HZE25" i="7" s="1"/>
  <c r="HZG25" i="7" s="1"/>
  <c r="HZI25" i="7" s="1"/>
  <c r="HZK25" i="7" s="1"/>
  <c r="HZM25" i="7" s="1"/>
  <c r="HZO25" i="7" s="1"/>
  <c r="HZQ25" i="7" s="1"/>
  <c r="HZS25" i="7" s="1"/>
  <c r="HZU25" i="7" s="1"/>
  <c r="HZW25" i="7" s="1"/>
  <c r="HZY25" i="7" s="1"/>
  <c r="IAA25" i="7" s="1"/>
  <c r="IAC25" i="7" s="1"/>
  <c r="IAE25" i="7" s="1"/>
  <c r="IAG25" i="7" s="1"/>
  <c r="IAI25" i="7" s="1"/>
  <c r="IAK25" i="7" s="1"/>
  <c r="IAM25" i="7" s="1"/>
  <c r="IAO25" i="7" s="1"/>
  <c r="IAQ25" i="7" s="1"/>
  <c r="IAS25" i="7" s="1"/>
  <c r="IAU25" i="7" s="1"/>
  <c r="IAW25" i="7" s="1"/>
  <c r="IAY25" i="7" s="1"/>
  <c r="IBA25" i="7" s="1"/>
  <c r="IBC25" i="7" s="1"/>
  <c r="IBE25" i="7" s="1"/>
  <c r="IBG25" i="7" s="1"/>
  <c r="IBI25" i="7" s="1"/>
  <c r="IBK25" i="7" s="1"/>
  <c r="IBM25" i="7" s="1"/>
  <c r="IBO25" i="7" s="1"/>
  <c r="IBQ25" i="7" s="1"/>
  <c r="IBS25" i="7" s="1"/>
  <c r="IBU25" i="7" s="1"/>
  <c r="IBW25" i="7" s="1"/>
  <c r="IBY25" i="7" s="1"/>
  <c r="ICA25" i="7" s="1"/>
  <c r="ICC25" i="7" s="1"/>
  <c r="ICE25" i="7" s="1"/>
  <c r="ICG25" i="7" s="1"/>
  <c r="ICI25" i="7" s="1"/>
  <c r="ICK25" i="7" s="1"/>
  <c r="ICM25" i="7" s="1"/>
  <c r="ICO25" i="7" s="1"/>
  <c r="ICQ25" i="7" s="1"/>
  <c r="ICS25" i="7" s="1"/>
  <c r="ICU25" i="7" s="1"/>
  <c r="ICW25" i="7" s="1"/>
  <c r="ICY25" i="7" s="1"/>
  <c r="IDA25" i="7" s="1"/>
  <c r="IDC25" i="7" s="1"/>
  <c r="IDE25" i="7" s="1"/>
  <c r="IDG25" i="7" s="1"/>
  <c r="IDI25" i="7" s="1"/>
  <c r="IDK25" i="7" s="1"/>
  <c r="IDM25" i="7" s="1"/>
  <c r="IDO25" i="7" s="1"/>
  <c r="IDQ25" i="7" s="1"/>
  <c r="IDS25" i="7" s="1"/>
  <c r="IDU25" i="7" s="1"/>
  <c r="IDW25" i="7" s="1"/>
  <c r="IDY25" i="7" s="1"/>
  <c r="IEA25" i="7" s="1"/>
  <c r="IEC25" i="7" s="1"/>
  <c r="IEE25" i="7" s="1"/>
  <c r="IEG25" i="7" s="1"/>
  <c r="IEI25" i="7" s="1"/>
  <c r="IEK25" i="7" s="1"/>
  <c r="IEM25" i="7" s="1"/>
  <c r="IEO25" i="7" s="1"/>
  <c r="IEQ25" i="7" s="1"/>
  <c r="IES25" i="7" s="1"/>
  <c r="IEU25" i="7" s="1"/>
  <c r="IEW25" i="7" s="1"/>
  <c r="IEY25" i="7" s="1"/>
  <c r="IFA25" i="7" s="1"/>
  <c r="IFC25" i="7" s="1"/>
  <c r="IFE25" i="7" s="1"/>
  <c r="IFG25" i="7" s="1"/>
  <c r="IFI25" i="7" s="1"/>
  <c r="IFK25" i="7" s="1"/>
  <c r="IFM25" i="7" s="1"/>
  <c r="IFO25" i="7" s="1"/>
  <c r="IFQ25" i="7" s="1"/>
  <c r="IFS25" i="7" s="1"/>
  <c r="IFU25" i="7" s="1"/>
  <c r="IFW25" i="7" s="1"/>
  <c r="IFY25" i="7" s="1"/>
  <c r="IGA25" i="7" s="1"/>
  <c r="IGC25" i="7" s="1"/>
  <c r="IGE25" i="7" s="1"/>
  <c r="IGG25" i="7" s="1"/>
  <c r="IGI25" i="7" s="1"/>
  <c r="IGK25" i="7" s="1"/>
  <c r="IGM25" i="7" s="1"/>
  <c r="IGO25" i="7" s="1"/>
  <c r="IGQ25" i="7" s="1"/>
  <c r="IGS25" i="7" s="1"/>
  <c r="IGU25" i="7" s="1"/>
  <c r="IGW25" i="7" s="1"/>
  <c r="IGY25" i="7" s="1"/>
  <c r="IHA25" i="7" s="1"/>
  <c r="IHC25" i="7" s="1"/>
  <c r="IHE25" i="7" s="1"/>
  <c r="IHG25" i="7" s="1"/>
  <c r="IHI25" i="7" s="1"/>
  <c r="IHK25" i="7" s="1"/>
  <c r="IHM25" i="7" s="1"/>
  <c r="IHO25" i="7" s="1"/>
  <c r="IHQ25" i="7" s="1"/>
  <c r="IHS25" i="7" s="1"/>
  <c r="IHU25" i="7" s="1"/>
  <c r="IHW25" i="7" s="1"/>
  <c r="IHY25" i="7" s="1"/>
  <c r="IIA25" i="7" s="1"/>
  <c r="IIC25" i="7" s="1"/>
  <c r="IIE25" i="7" s="1"/>
  <c r="IIG25" i="7" s="1"/>
  <c r="III25" i="7" s="1"/>
  <c r="IIK25" i="7" s="1"/>
  <c r="IIM25" i="7" s="1"/>
  <c r="IIO25" i="7" s="1"/>
  <c r="IIQ25" i="7" s="1"/>
  <c r="IIS25" i="7" s="1"/>
  <c r="IIU25" i="7" s="1"/>
  <c r="IIW25" i="7" s="1"/>
  <c r="IIY25" i="7" s="1"/>
  <c r="IJA25" i="7" s="1"/>
  <c r="IJC25" i="7" s="1"/>
  <c r="IJE25" i="7" s="1"/>
  <c r="IJG25" i="7" s="1"/>
  <c r="IJI25" i="7" s="1"/>
  <c r="IJK25" i="7" s="1"/>
  <c r="IJM25" i="7" s="1"/>
  <c r="IJO25" i="7" s="1"/>
  <c r="IJQ25" i="7" s="1"/>
  <c r="IJS25" i="7" s="1"/>
  <c r="IJU25" i="7" s="1"/>
  <c r="IJW25" i="7" s="1"/>
  <c r="IJY25" i="7" s="1"/>
  <c r="IKA25" i="7" s="1"/>
  <c r="IKC25" i="7" s="1"/>
  <c r="IKE25" i="7" s="1"/>
  <c r="IKG25" i="7" s="1"/>
  <c r="IKI25" i="7" s="1"/>
  <c r="IKK25" i="7" s="1"/>
  <c r="IKM25" i="7" s="1"/>
  <c r="IKO25" i="7" s="1"/>
  <c r="IKQ25" i="7" s="1"/>
  <c r="IKS25" i="7" s="1"/>
  <c r="IKU25" i="7" s="1"/>
  <c r="IKW25" i="7" s="1"/>
  <c r="IKY25" i="7" s="1"/>
  <c r="ILA25" i="7" s="1"/>
  <c r="ILC25" i="7" s="1"/>
  <c r="ILE25" i="7" s="1"/>
  <c r="ILG25" i="7" s="1"/>
  <c r="ILI25" i="7" s="1"/>
  <c r="ILK25" i="7" s="1"/>
  <c r="ILM25" i="7" s="1"/>
  <c r="ILO25" i="7" s="1"/>
  <c r="ILQ25" i="7" s="1"/>
  <c r="ILS25" i="7" s="1"/>
  <c r="ILU25" i="7" s="1"/>
  <c r="ILW25" i="7" s="1"/>
  <c r="ILY25" i="7" s="1"/>
  <c r="IMA25" i="7" s="1"/>
  <c r="IMC25" i="7" s="1"/>
  <c r="IME25" i="7" s="1"/>
  <c r="IMG25" i="7" s="1"/>
  <c r="IMI25" i="7" s="1"/>
  <c r="IMK25" i="7" s="1"/>
  <c r="IMM25" i="7" s="1"/>
  <c r="IMO25" i="7" s="1"/>
  <c r="IMQ25" i="7" s="1"/>
  <c r="IMS25" i="7" s="1"/>
  <c r="IMU25" i="7" s="1"/>
  <c r="IMW25" i="7" s="1"/>
  <c r="IMY25" i="7" s="1"/>
  <c r="INA25" i="7" s="1"/>
  <c r="INC25" i="7" s="1"/>
  <c r="INE25" i="7" s="1"/>
  <c r="ING25" i="7" s="1"/>
  <c r="INI25" i="7" s="1"/>
  <c r="INK25" i="7" s="1"/>
  <c r="INM25" i="7" s="1"/>
  <c r="INO25" i="7" s="1"/>
  <c r="INQ25" i="7" s="1"/>
  <c r="INS25" i="7" s="1"/>
  <c r="INU25" i="7" s="1"/>
  <c r="INW25" i="7" s="1"/>
  <c r="INY25" i="7" s="1"/>
  <c r="IOA25" i="7" s="1"/>
  <c r="IOC25" i="7" s="1"/>
  <c r="IOE25" i="7" s="1"/>
  <c r="IOG25" i="7" s="1"/>
  <c r="IOI25" i="7" s="1"/>
  <c r="IOK25" i="7" s="1"/>
  <c r="IOM25" i="7" s="1"/>
  <c r="IOO25" i="7" s="1"/>
  <c r="IOQ25" i="7" s="1"/>
  <c r="IOS25" i="7" s="1"/>
  <c r="IOU25" i="7" s="1"/>
  <c r="IOW25" i="7" s="1"/>
  <c r="IOY25" i="7" s="1"/>
  <c r="IPA25" i="7" s="1"/>
  <c r="IPC25" i="7" s="1"/>
  <c r="IPE25" i="7" s="1"/>
  <c r="IPG25" i="7" s="1"/>
  <c r="IPI25" i="7" s="1"/>
  <c r="IPK25" i="7" s="1"/>
  <c r="IPM25" i="7" s="1"/>
  <c r="IPO25" i="7" s="1"/>
  <c r="IPQ25" i="7" s="1"/>
  <c r="IPS25" i="7" s="1"/>
  <c r="IPU25" i="7" s="1"/>
  <c r="IPW25" i="7" s="1"/>
  <c r="IPY25" i="7" s="1"/>
  <c r="IQA25" i="7" s="1"/>
  <c r="IQC25" i="7" s="1"/>
  <c r="IQE25" i="7" s="1"/>
  <c r="IQG25" i="7" s="1"/>
  <c r="IQI25" i="7" s="1"/>
  <c r="IQK25" i="7" s="1"/>
  <c r="IQM25" i="7" s="1"/>
  <c r="IQO25" i="7" s="1"/>
  <c r="IQQ25" i="7" s="1"/>
  <c r="IQS25" i="7" s="1"/>
  <c r="IQU25" i="7" s="1"/>
  <c r="IQW25" i="7" s="1"/>
  <c r="IQY25" i="7" s="1"/>
  <c r="IRA25" i="7" s="1"/>
  <c r="IRC25" i="7" s="1"/>
  <c r="IRE25" i="7" s="1"/>
  <c r="IRG25" i="7" s="1"/>
  <c r="IRI25" i="7" s="1"/>
  <c r="IRK25" i="7" s="1"/>
  <c r="IRM25" i="7" s="1"/>
  <c r="IRO25" i="7" s="1"/>
  <c r="IRQ25" i="7" s="1"/>
  <c r="IRS25" i="7" s="1"/>
  <c r="IRU25" i="7" s="1"/>
  <c r="IRW25" i="7" s="1"/>
  <c r="IRY25" i="7" s="1"/>
  <c r="ISA25" i="7" s="1"/>
  <c r="ISC25" i="7" s="1"/>
  <c r="ISE25" i="7" s="1"/>
  <c r="ISG25" i="7" s="1"/>
  <c r="ISI25" i="7" s="1"/>
  <c r="ISK25" i="7" s="1"/>
  <c r="ISM25" i="7" s="1"/>
  <c r="ISO25" i="7" s="1"/>
  <c r="ISQ25" i="7" s="1"/>
  <c r="ISS25" i="7" s="1"/>
  <c r="ISU25" i="7" s="1"/>
  <c r="ISW25" i="7" s="1"/>
  <c r="ISY25" i="7" s="1"/>
  <c r="ITA25" i="7" s="1"/>
  <c r="ITC25" i="7" s="1"/>
  <c r="ITE25" i="7" s="1"/>
  <c r="ITG25" i="7" s="1"/>
  <c r="ITI25" i="7" s="1"/>
  <c r="ITK25" i="7" s="1"/>
  <c r="ITM25" i="7" s="1"/>
  <c r="ITO25" i="7" s="1"/>
  <c r="ITQ25" i="7" s="1"/>
  <c r="ITS25" i="7" s="1"/>
  <c r="ITU25" i="7" s="1"/>
  <c r="ITW25" i="7" s="1"/>
  <c r="ITY25" i="7" s="1"/>
  <c r="IUA25" i="7" s="1"/>
  <c r="IUC25" i="7" s="1"/>
  <c r="IUE25" i="7" s="1"/>
  <c r="IUG25" i="7" s="1"/>
  <c r="IUI25" i="7" s="1"/>
  <c r="IUK25" i="7" s="1"/>
  <c r="IUM25" i="7" s="1"/>
  <c r="IUO25" i="7" s="1"/>
  <c r="IUQ25" i="7" s="1"/>
  <c r="IUS25" i="7" s="1"/>
  <c r="IUU25" i="7" s="1"/>
  <c r="IUW25" i="7" s="1"/>
  <c r="IUY25" i="7" s="1"/>
  <c r="IVA25" i="7" s="1"/>
  <c r="IVC25" i="7" s="1"/>
  <c r="IVE25" i="7" s="1"/>
  <c r="IVG25" i="7" s="1"/>
  <c r="IVI25" i="7" s="1"/>
  <c r="IVK25" i="7" s="1"/>
  <c r="IVM25" i="7" s="1"/>
  <c r="IVO25" i="7" s="1"/>
  <c r="IVQ25" i="7" s="1"/>
  <c r="IVS25" i="7" s="1"/>
  <c r="IVU25" i="7" s="1"/>
  <c r="IVW25" i="7" s="1"/>
  <c r="IVY25" i="7" s="1"/>
  <c r="IWA25" i="7" s="1"/>
  <c r="IWC25" i="7" s="1"/>
  <c r="IWE25" i="7" s="1"/>
  <c r="IWG25" i="7" s="1"/>
  <c r="IWI25" i="7" s="1"/>
  <c r="IWK25" i="7" s="1"/>
  <c r="IWM25" i="7" s="1"/>
  <c r="IWO25" i="7" s="1"/>
  <c r="IWQ25" i="7" s="1"/>
  <c r="IWS25" i="7" s="1"/>
  <c r="IWU25" i="7" s="1"/>
  <c r="IWW25" i="7" s="1"/>
  <c r="IWY25" i="7" s="1"/>
  <c r="IXA25" i="7" s="1"/>
  <c r="IXC25" i="7" s="1"/>
  <c r="IXE25" i="7" s="1"/>
  <c r="IXG25" i="7" s="1"/>
  <c r="IXI25" i="7" s="1"/>
  <c r="IXK25" i="7" s="1"/>
  <c r="IXM25" i="7" s="1"/>
  <c r="IXO25" i="7" s="1"/>
  <c r="IXQ25" i="7" s="1"/>
  <c r="IXS25" i="7" s="1"/>
  <c r="IXU25" i="7" s="1"/>
  <c r="IXW25" i="7" s="1"/>
  <c r="IXY25" i="7" s="1"/>
  <c r="IYA25" i="7" s="1"/>
  <c r="IYC25" i="7" s="1"/>
  <c r="IYE25" i="7" s="1"/>
  <c r="IYG25" i="7" s="1"/>
  <c r="IYI25" i="7" s="1"/>
  <c r="IYK25" i="7" s="1"/>
  <c r="IYM25" i="7" s="1"/>
  <c r="IYO25" i="7" s="1"/>
  <c r="IYQ25" i="7" s="1"/>
  <c r="IYS25" i="7" s="1"/>
  <c r="IYU25" i="7" s="1"/>
  <c r="IYW25" i="7" s="1"/>
  <c r="IYY25" i="7" s="1"/>
  <c r="IZA25" i="7" s="1"/>
  <c r="IZC25" i="7" s="1"/>
  <c r="IZE25" i="7" s="1"/>
  <c r="IZG25" i="7" s="1"/>
  <c r="IZI25" i="7" s="1"/>
  <c r="IZK25" i="7" s="1"/>
  <c r="IZM25" i="7" s="1"/>
  <c r="IZO25" i="7" s="1"/>
  <c r="IZQ25" i="7" s="1"/>
  <c r="IZS25" i="7" s="1"/>
  <c r="IZU25" i="7" s="1"/>
  <c r="IZW25" i="7" s="1"/>
  <c r="IZY25" i="7" s="1"/>
  <c r="JAA25" i="7" s="1"/>
  <c r="JAC25" i="7" s="1"/>
  <c r="JAE25" i="7" s="1"/>
  <c r="JAG25" i="7" s="1"/>
  <c r="JAI25" i="7" s="1"/>
  <c r="JAK25" i="7" s="1"/>
  <c r="JAM25" i="7" s="1"/>
  <c r="JAO25" i="7" s="1"/>
  <c r="JAQ25" i="7" s="1"/>
  <c r="JAS25" i="7" s="1"/>
  <c r="JAU25" i="7" s="1"/>
  <c r="JAW25" i="7" s="1"/>
  <c r="JAY25" i="7" s="1"/>
  <c r="JBA25" i="7" s="1"/>
  <c r="JBC25" i="7" s="1"/>
  <c r="JBE25" i="7" s="1"/>
  <c r="JBG25" i="7" s="1"/>
  <c r="JBI25" i="7" s="1"/>
  <c r="JBK25" i="7" s="1"/>
  <c r="JBM25" i="7" s="1"/>
  <c r="JBO25" i="7" s="1"/>
  <c r="JBQ25" i="7" s="1"/>
  <c r="JBS25" i="7" s="1"/>
  <c r="JBU25" i="7" s="1"/>
  <c r="JBW25" i="7" s="1"/>
  <c r="JBY25" i="7" s="1"/>
  <c r="JCA25" i="7" s="1"/>
  <c r="JCC25" i="7" s="1"/>
  <c r="JCE25" i="7" s="1"/>
  <c r="JCG25" i="7" s="1"/>
  <c r="JCI25" i="7" s="1"/>
  <c r="JCK25" i="7" s="1"/>
  <c r="JCM25" i="7" s="1"/>
  <c r="JCO25" i="7" s="1"/>
  <c r="JCQ25" i="7" s="1"/>
  <c r="JCS25" i="7" s="1"/>
  <c r="JCU25" i="7" s="1"/>
  <c r="JCW25" i="7" s="1"/>
  <c r="JCY25" i="7" s="1"/>
  <c r="JDA25" i="7" s="1"/>
  <c r="JDC25" i="7" s="1"/>
  <c r="JDE25" i="7" s="1"/>
  <c r="JDG25" i="7" s="1"/>
  <c r="JDI25" i="7" s="1"/>
  <c r="JDK25" i="7" s="1"/>
  <c r="JDM25" i="7" s="1"/>
  <c r="JDO25" i="7" s="1"/>
  <c r="JDQ25" i="7" s="1"/>
  <c r="JDS25" i="7" s="1"/>
  <c r="JDU25" i="7" s="1"/>
  <c r="JDW25" i="7" s="1"/>
  <c r="JDY25" i="7" s="1"/>
  <c r="JEA25" i="7" s="1"/>
  <c r="JEC25" i="7" s="1"/>
  <c r="JEE25" i="7" s="1"/>
  <c r="JEG25" i="7" s="1"/>
  <c r="JEI25" i="7" s="1"/>
  <c r="JEK25" i="7" s="1"/>
  <c r="JEM25" i="7" s="1"/>
  <c r="JEO25" i="7" s="1"/>
  <c r="JEQ25" i="7" s="1"/>
  <c r="JES25" i="7" s="1"/>
  <c r="JEU25" i="7" s="1"/>
  <c r="JEW25" i="7" s="1"/>
  <c r="JEY25" i="7" s="1"/>
  <c r="JFA25" i="7" s="1"/>
  <c r="JFC25" i="7" s="1"/>
  <c r="JFE25" i="7" s="1"/>
  <c r="JFG25" i="7" s="1"/>
  <c r="JFI25" i="7" s="1"/>
  <c r="JFK25" i="7" s="1"/>
  <c r="JFM25" i="7" s="1"/>
  <c r="JFO25" i="7" s="1"/>
  <c r="JFQ25" i="7" s="1"/>
  <c r="JFS25" i="7" s="1"/>
  <c r="JFU25" i="7" s="1"/>
  <c r="JFW25" i="7" s="1"/>
  <c r="JFY25" i="7" s="1"/>
  <c r="JGA25" i="7" s="1"/>
  <c r="JGC25" i="7" s="1"/>
  <c r="JGE25" i="7" s="1"/>
  <c r="JGG25" i="7" s="1"/>
  <c r="JGI25" i="7" s="1"/>
  <c r="JGK25" i="7" s="1"/>
  <c r="JGM25" i="7" s="1"/>
  <c r="JGO25" i="7" s="1"/>
  <c r="JGQ25" i="7" s="1"/>
  <c r="JGS25" i="7" s="1"/>
  <c r="JGU25" i="7" s="1"/>
  <c r="JGW25" i="7" s="1"/>
  <c r="JGY25" i="7" s="1"/>
  <c r="JHA25" i="7" s="1"/>
  <c r="JHC25" i="7" s="1"/>
  <c r="JHE25" i="7" s="1"/>
  <c r="JHG25" i="7" s="1"/>
  <c r="JHI25" i="7" s="1"/>
  <c r="JHK25" i="7" s="1"/>
  <c r="JHM25" i="7" s="1"/>
  <c r="JHO25" i="7" s="1"/>
  <c r="JHQ25" i="7" s="1"/>
  <c r="JHS25" i="7" s="1"/>
  <c r="JHU25" i="7" s="1"/>
  <c r="JHW25" i="7" s="1"/>
  <c r="JHY25" i="7" s="1"/>
  <c r="JIA25" i="7" s="1"/>
  <c r="JIC25" i="7" s="1"/>
  <c r="JIE25" i="7" s="1"/>
  <c r="JIG25" i="7" s="1"/>
  <c r="JII25" i="7" s="1"/>
  <c r="JIK25" i="7" s="1"/>
  <c r="JIM25" i="7" s="1"/>
  <c r="JIO25" i="7" s="1"/>
  <c r="JIQ25" i="7" s="1"/>
  <c r="JIS25" i="7" s="1"/>
  <c r="JIU25" i="7" s="1"/>
  <c r="JIW25" i="7" s="1"/>
  <c r="JIY25" i="7" s="1"/>
  <c r="JJA25" i="7" s="1"/>
  <c r="JJC25" i="7" s="1"/>
  <c r="JJE25" i="7" s="1"/>
  <c r="JJG25" i="7" s="1"/>
  <c r="JJI25" i="7" s="1"/>
  <c r="JJK25" i="7" s="1"/>
  <c r="JJM25" i="7" s="1"/>
  <c r="JJO25" i="7" s="1"/>
  <c r="JJQ25" i="7" s="1"/>
  <c r="JJS25" i="7" s="1"/>
  <c r="JJU25" i="7" s="1"/>
  <c r="JJW25" i="7" s="1"/>
  <c r="JJY25" i="7" s="1"/>
  <c r="JKA25" i="7" s="1"/>
  <c r="JKC25" i="7" s="1"/>
  <c r="JKE25" i="7" s="1"/>
  <c r="JKG25" i="7" s="1"/>
  <c r="JKI25" i="7" s="1"/>
  <c r="JKK25" i="7" s="1"/>
  <c r="JKM25" i="7" s="1"/>
  <c r="JKO25" i="7" s="1"/>
  <c r="JKQ25" i="7" s="1"/>
  <c r="JKS25" i="7" s="1"/>
  <c r="JKU25" i="7" s="1"/>
  <c r="JKW25" i="7" s="1"/>
  <c r="JKY25" i="7" s="1"/>
  <c r="JLA25" i="7" s="1"/>
  <c r="JLC25" i="7" s="1"/>
  <c r="JLE25" i="7" s="1"/>
  <c r="JLG25" i="7" s="1"/>
  <c r="JLI25" i="7" s="1"/>
  <c r="JLK25" i="7" s="1"/>
  <c r="JLM25" i="7" s="1"/>
  <c r="JLO25" i="7" s="1"/>
  <c r="JLQ25" i="7" s="1"/>
  <c r="JLS25" i="7" s="1"/>
  <c r="JLU25" i="7" s="1"/>
  <c r="JLW25" i="7" s="1"/>
  <c r="JLY25" i="7" s="1"/>
  <c r="JMA25" i="7" s="1"/>
  <c r="JMC25" i="7" s="1"/>
  <c r="JME25" i="7" s="1"/>
  <c r="JMG25" i="7" s="1"/>
  <c r="JMI25" i="7" s="1"/>
  <c r="JMK25" i="7" s="1"/>
  <c r="JMM25" i="7" s="1"/>
  <c r="JMO25" i="7" s="1"/>
  <c r="JMQ25" i="7" s="1"/>
  <c r="JMS25" i="7" s="1"/>
  <c r="JMU25" i="7" s="1"/>
  <c r="JMW25" i="7" s="1"/>
  <c r="JMY25" i="7" s="1"/>
  <c r="JNA25" i="7" s="1"/>
  <c r="JNC25" i="7" s="1"/>
  <c r="JNE25" i="7" s="1"/>
  <c r="JNG25" i="7" s="1"/>
  <c r="JNI25" i="7" s="1"/>
  <c r="JNK25" i="7" s="1"/>
  <c r="JNM25" i="7" s="1"/>
  <c r="JNO25" i="7" s="1"/>
  <c r="JNQ25" i="7" s="1"/>
  <c r="JNS25" i="7" s="1"/>
  <c r="JNU25" i="7" s="1"/>
  <c r="JNW25" i="7" s="1"/>
  <c r="JNY25" i="7" s="1"/>
  <c r="JOA25" i="7" s="1"/>
  <c r="JOC25" i="7" s="1"/>
  <c r="JOE25" i="7" s="1"/>
  <c r="JOG25" i="7" s="1"/>
  <c r="JOI25" i="7" s="1"/>
  <c r="JOK25" i="7" s="1"/>
  <c r="JOM25" i="7" s="1"/>
  <c r="JOO25" i="7" s="1"/>
  <c r="JOQ25" i="7" s="1"/>
  <c r="JOS25" i="7" s="1"/>
  <c r="JOU25" i="7" s="1"/>
  <c r="JOW25" i="7" s="1"/>
  <c r="JOY25" i="7" s="1"/>
  <c r="JPA25" i="7" s="1"/>
  <c r="JPC25" i="7" s="1"/>
  <c r="JPE25" i="7" s="1"/>
  <c r="JPG25" i="7" s="1"/>
  <c r="JPI25" i="7" s="1"/>
  <c r="JPK25" i="7" s="1"/>
  <c r="JPM25" i="7" s="1"/>
  <c r="JPO25" i="7" s="1"/>
  <c r="JPQ25" i="7" s="1"/>
  <c r="JPS25" i="7" s="1"/>
  <c r="JPU25" i="7" s="1"/>
  <c r="JPW25" i="7" s="1"/>
  <c r="JPY25" i="7" s="1"/>
  <c r="JQA25" i="7" s="1"/>
  <c r="JQC25" i="7" s="1"/>
  <c r="JQE25" i="7" s="1"/>
  <c r="JQG25" i="7" s="1"/>
  <c r="JQI25" i="7" s="1"/>
  <c r="JQK25" i="7" s="1"/>
  <c r="JQM25" i="7" s="1"/>
  <c r="JQO25" i="7" s="1"/>
  <c r="JQQ25" i="7" s="1"/>
  <c r="JQS25" i="7" s="1"/>
  <c r="JQU25" i="7" s="1"/>
  <c r="JQW25" i="7" s="1"/>
  <c r="JQY25" i="7" s="1"/>
  <c r="JRA25" i="7" s="1"/>
  <c r="JRC25" i="7" s="1"/>
  <c r="JRE25" i="7" s="1"/>
  <c r="JRG25" i="7" s="1"/>
  <c r="JRI25" i="7" s="1"/>
  <c r="JRK25" i="7" s="1"/>
  <c r="JRM25" i="7" s="1"/>
  <c r="JRO25" i="7" s="1"/>
  <c r="JRQ25" i="7" s="1"/>
  <c r="JRS25" i="7" s="1"/>
  <c r="JRU25" i="7" s="1"/>
  <c r="JRW25" i="7" s="1"/>
  <c r="JRY25" i="7" s="1"/>
  <c r="JSA25" i="7" s="1"/>
  <c r="JSC25" i="7" s="1"/>
  <c r="JSE25" i="7" s="1"/>
  <c r="JSG25" i="7" s="1"/>
  <c r="JSI25" i="7" s="1"/>
  <c r="JSK25" i="7" s="1"/>
  <c r="JSM25" i="7" s="1"/>
  <c r="JSO25" i="7" s="1"/>
  <c r="JSQ25" i="7" s="1"/>
  <c r="JSS25" i="7" s="1"/>
  <c r="JSU25" i="7" s="1"/>
  <c r="JSW25" i="7" s="1"/>
  <c r="JSY25" i="7" s="1"/>
  <c r="JTA25" i="7" s="1"/>
  <c r="JTC25" i="7" s="1"/>
  <c r="JTE25" i="7" s="1"/>
  <c r="JTG25" i="7" s="1"/>
  <c r="JTI25" i="7" s="1"/>
  <c r="JTK25" i="7" s="1"/>
  <c r="JTM25" i="7" s="1"/>
  <c r="JTO25" i="7" s="1"/>
  <c r="JTQ25" i="7" s="1"/>
  <c r="JTS25" i="7" s="1"/>
  <c r="JTU25" i="7" s="1"/>
  <c r="JTW25" i="7" s="1"/>
  <c r="JTY25" i="7" s="1"/>
  <c r="JUA25" i="7" s="1"/>
  <c r="JUC25" i="7" s="1"/>
  <c r="JUE25" i="7" s="1"/>
  <c r="JUG25" i="7" s="1"/>
  <c r="JUI25" i="7" s="1"/>
  <c r="JUK25" i="7" s="1"/>
  <c r="JUM25" i="7" s="1"/>
  <c r="JUO25" i="7" s="1"/>
  <c r="JUQ25" i="7" s="1"/>
  <c r="JUS25" i="7" s="1"/>
  <c r="JUU25" i="7" s="1"/>
  <c r="JUW25" i="7" s="1"/>
  <c r="JUY25" i="7" s="1"/>
  <c r="JVA25" i="7" s="1"/>
  <c r="JVC25" i="7" s="1"/>
  <c r="JVE25" i="7" s="1"/>
  <c r="JVG25" i="7" s="1"/>
  <c r="JVI25" i="7" s="1"/>
  <c r="JVK25" i="7" s="1"/>
  <c r="JVM25" i="7" s="1"/>
  <c r="JVO25" i="7" s="1"/>
  <c r="JVQ25" i="7" s="1"/>
  <c r="JVS25" i="7" s="1"/>
  <c r="JVU25" i="7" s="1"/>
  <c r="JVW25" i="7" s="1"/>
  <c r="JVY25" i="7" s="1"/>
  <c r="JWA25" i="7" s="1"/>
  <c r="JWC25" i="7" s="1"/>
  <c r="JWE25" i="7" s="1"/>
  <c r="JWG25" i="7" s="1"/>
  <c r="JWI25" i="7" s="1"/>
  <c r="JWK25" i="7" s="1"/>
  <c r="JWM25" i="7" s="1"/>
  <c r="JWO25" i="7" s="1"/>
  <c r="JWQ25" i="7" s="1"/>
  <c r="JWS25" i="7" s="1"/>
  <c r="JWU25" i="7" s="1"/>
  <c r="JWW25" i="7" s="1"/>
  <c r="JWY25" i="7" s="1"/>
  <c r="JXA25" i="7" s="1"/>
  <c r="JXC25" i="7" s="1"/>
  <c r="JXE25" i="7" s="1"/>
  <c r="JXG25" i="7" s="1"/>
  <c r="JXI25" i="7" s="1"/>
  <c r="JXK25" i="7" s="1"/>
  <c r="JXM25" i="7" s="1"/>
  <c r="JXO25" i="7" s="1"/>
  <c r="JXQ25" i="7" s="1"/>
  <c r="JXS25" i="7" s="1"/>
  <c r="JXU25" i="7" s="1"/>
  <c r="JXW25" i="7" s="1"/>
  <c r="JXY25" i="7" s="1"/>
  <c r="JYA25" i="7" s="1"/>
  <c r="JYC25" i="7" s="1"/>
  <c r="JYE25" i="7" s="1"/>
  <c r="JYG25" i="7" s="1"/>
  <c r="JYI25" i="7" s="1"/>
  <c r="JYK25" i="7" s="1"/>
  <c r="JYM25" i="7" s="1"/>
  <c r="JYO25" i="7" s="1"/>
  <c r="JYQ25" i="7" s="1"/>
  <c r="JYS25" i="7" s="1"/>
  <c r="JYU25" i="7" s="1"/>
  <c r="JYW25" i="7" s="1"/>
  <c r="JYY25" i="7" s="1"/>
  <c r="JZA25" i="7" s="1"/>
  <c r="JZC25" i="7" s="1"/>
  <c r="JZE25" i="7" s="1"/>
  <c r="JZG25" i="7" s="1"/>
  <c r="JZI25" i="7" s="1"/>
  <c r="JZK25" i="7" s="1"/>
  <c r="JZM25" i="7" s="1"/>
  <c r="JZO25" i="7" s="1"/>
  <c r="JZQ25" i="7" s="1"/>
  <c r="JZS25" i="7" s="1"/>
  <c r="JZU25" i="7" s="1"/>
  <c r="JZW25" i="7" s="1"/>
  <c r="JZY25" i="7" s="1"/>
  <c r="KAA25" i="7" s="1"/>
  <c r="KAC25" i="7" s="1"/>
  <c r="KAE25" i="7" s="1"/>
  <c r="KAG25" i="7" s="1"/>
  <c r="KAI25" i="7" s="1"/>
  <c r="KAK25" i="7" s="1"/>
  <c r="KAM25" i="7" s="1"/>
  <c r="KAO25" i="7" s="1"/>
  <c r="KAQ25" i="7" s="1"/>
  <c r="KAS25" i="7" s="1"/>
  <c r="KAU25" i="7" s="1"/>
  <c r="KAW25" i="7" s="1"/>
  <c r="KAY25" i="7" s="1"/>
  <c r="KBA25" i="7" s="1"/>
  <c r="KBC25" i="7" s="1"/>
  <c r="KBE25" i="7" s="1"/>
  <c r="KBG25" i="7" s="1"/>
  <c r="KBI25" i="7" s="1"/>
  <c r="KBK25" i="7" s="1"/>
  <c r="KBM25" i="7" s="1"/>
  <c r="KBO25" i="7" s="1"/>
  <c r="KBQ25" i="7" s="1"/>
  <c r="KBS25" i="7" s="1"/>
  <c r="KBU25" i="7" s="1"/>
  <c r="KBW25" i="7" s="1"/>
  <c r="KBY25" i="7" s="1"/>
  <c r="KCA25" i="7" s="1"/>
  <c r="KCC25" i="7" s="1"/>
  <c r="KCE25" i="7" s="1"/>
  <c r="KCG25" i="7" s="1"/>
  <c r="KCI25" i="7" s="1"/>
  <c r="KCK25" i="7" s="1"/>
  <c r="KCM25" i="7" s="1"/>
  <c r="KCO25" i="7" s="1"/>
  <c r="KCQ25" i="7" s="1"/>
  <c r="KCS25" i="7" s="1"/>
  <c r="KCU25" i="7" s="1"/>
  <c r="KCW25" i="7" s="1"/>
  <c r="KCY25" i="7" s="1"/>
  <c r="KDA25" i="7" s="1"/>
  <c r="KDC25" i="7" s="1"/>
  <c r="KDE25" i="7" s="1"/>
  <c r="KDG25" i="7" s="1"/>
  <c r="KDI25" i="7" s="1"/>
  <c r="KDK25" i="7" s="1"/>
  <c r="KDM25" i="7" s="1"/>
  <c r="KDO25" i="7" s="1"/>
  <c r="KDQ25" i="7" s="1"/>
  <c r="KDS25" i="7" s="1"/>
  <c r="KDU25" i="7" s="1"/>
  <c r="KDW25" i="7" s="1"/>
  <c r="KDY25" i="7" s="1"/>
  <c r="KEA25" i="7" s="1"/>
  <c r="KEC25" i="7" s="1"/>
  <c r="KEE25" i="7" s="1"/>
  <c r="KEG25" i="7" s="1"/>
  <c r="KEI25" i="7" s="1"/>
  <c r="KEK25" i="7" s="1"/>
  <c r="KEM25" i="7" s="1"/>
  <c r="KEO25" i="7" s="1"/>
  <c r="KEQ25" i="7" s="1"/>
  <c r="KES25" i="7" s="1"/>
  <c r="KEU25" i="7" s="1"/>
  <c r="KEW25" i="7" s="1"/>
  <c r="KEY25" i="7" s="1"/>
  <c r="KFA25" i="7" s="1"/>
  <c r="KFC25" i="7" s="1"/>
  <c r="KFE25" i="7" s="1"/>
  <c r="KFG25" i="7" s="1"/>
  <c r="KFI25" i="7" s="1"/>
  <c r="KFK25" i="7" s="1"/>
  <c r="KFM25" i="7" s="1"/>
  <c r="KFO25" i="7" s="1"/>
  <c r="KFQ25" i="7" s="1"/>
  <c r="KFS25" i="7" s="1"/>
  <c r="KFU25" i="7" s="1"/>
  <c r="KFW25" i="7" s="1"/>
  <c r="KFY25" i="7" s="1"/>
  <c r="KGA25" i="7" s="1"/>
  <c r="KGC25" i="7" s="1"/>
  <c r="KGE25" i="7" s="1"/>
  <c r="KGG25" i="7" s="1"/>
  <c r="KGI25" i="7" s="1"/>
  <c r="KGK25" i="7" s="1"/>
  <c r="KGM25" i="7" s="1"/>
  <c r="KGO25" i="7" s="1"/>
  <c r="KGQ25" i="7" s="1"/>
  <c r="KGS25" i="7" s="1"/>
  <c r="KGU25" i="7" s="1"/>
  <c r="KGW25" i="7" s="1"/>
  <c r="KGY25" i="7" s="1"/>
  <c r="KHA25" i="7" s="1"/>
  <c r="KHC25" i="7" s="1"/>
  <c r="KHE25" i="7" s="1"/>
  <c r="KHG25" i="7" s="1"/>
  <c r="KHI25" i="7" s="1"/>
  <c r="KHK25" i="7" s="1"/>
  <c r="KHM25" i="7" s="1"/>
  <c r="KHO25" i="7" s="1"/>
  <c r="KHQ25" i="7" s="1"/>
  <c r="KHS25" i="7" s="1"/>
  <c r="KHU25" i="7" s="1"/>
  <c r="KHW25" i="7" s="1"/>
  <c r="KHY25" i="7" s="1"/>
  <c r="KIA25" i="7" s="1"/>
  <c r="KIC25" i="7" s="1"/>
  <c r="KIE25" i="7" s="1"/>
  <c r="KIG25" i="7" s="1"/>
  <c r="KII25" i="7" s="1"/>
  <c r="KIK25" i="7" s="1"/>
  <c r="KIM25" i="7" s="1"/>
  <c r="KIO25" i="7" s="1"/>
  <c r="KIQ25" i="7" s="1"/>
  <c r="KIS25" i="7" s="1"/>
  <c r="KIU25" i="7" s="1"/>
  <c r="KIW25" i="7" s="1"/>
  <c r="KIY25" i="7" s="1"/>
  <c r="KJA25" i="7" s="1"/>
  <c r="KJC25" i="7" s="1"/>
  <c r="KJE25" i="7" s="1"/>
  <c r="KJG25" i="7" s="1"/>
  <c r="KJI25" i="7" s="1"/>
  <c r="KJK25" i="7" s="1"/>
  <c r="KJM25" i="7" s="1"/>
  <c r="KJO25" i="7" s="1"/>
  <c r="KJQ25" i="7" s="1"/>
  <c r="KJS25" i="7" s="1"/>
  <c r="KJU25" i="7" s="1"/>
  <c r="KJW25" i="7" s="1"/>
  <c r="KJY25" i="7" s="1"/>
  <c r="KKA25" i="7" s="1"/>
  <c r="KKC25" i="7" s="1"/>
  <c r="KKE25" i="7" s="1"/>
  <c r="KKG25" i="7" s="1"/>
  <c r="KKI25" i="7" s="1"/>
  <c r="KKK25" i="7" s="1"/>
  <c r="KKM25" i="7" s="1"/>
  <c r="KKO25" i="7" s="1"/>
  <c r="KKQ25" i="7" s="1"/>
  <c r="KKS25" i="7" s="1"/>
  <c r="KKU25" i="7" s="1"/>
  <c r="KKW25" i="7" s="1"/>
  <c r="KKY25" i="7" s="1"/>
  <c r="KLA25" i="7" s="1"/>
  <c r="KLC25" i="7" s="1"/>
  <c r="KLE25" i="7" s="1"/>
  <c r="KLG25" i="7" s="1"/>
  <c r="KLI25" i="7" s="1"/>
  <c r="KLK25" i="7" s="1"/>
  <c r="KLM25" i="7" s="1"/>
  <c r="KLO25" i="7" s="1"/>
  <c r="KLQ25" i="7" s="1"/>
  <c r="KLS25" i="7" s="1"/>
  <c r="KLU25" i="7" s="1"/>
  <c r="KLW25" i="7" s="1"/>
  <c r="KLY25" i="7" s="1"/>
  <c r="KMA25" i="7" s="1"/>
  <c r="KMC25" i="7" s="1"/>
  <c r="KME25" i="7" s="1"/>
  <c r="KMG25" i="7" s="1"/>
  <c r="KMI25" i="7" s="1"/>
  <c r="KMK25" i="7" s="1"/>
  <c r="KMM25" i="7" s="1"/>
  <c r="KMO25" i="7" s="1"/>
  <c r="KMQ25" i="7" s="1"/>
  <c r="KMS25" i="7" s="1"/>
  <c r="KMU25" i="7" s="1"/>
  <c r="KMW25" i="7" s="1"/>
  <c r="KMY25" i="7" s="1"/>
  <c r="KNA25" i="7" s="1"/>
  <c r="KNC25" i="7" s="1"/>
  <c r="KNE25" i="7" s="1"/>
  <c r="KNG25" i="7" s="1"/>
  <c r="KNI25" i="7" s="1"/>
  <c r="KNK25" i="7" s="1"/>
  <c r="KNM25" i="7" s="1"/>
  <c r="KNO25" i="7" s="1"/>
  <c r="KNQ25" i="7" s="1"/>
  <c r="KNS25" i="7" s="1"/>
  <c r="KNU25" i="7" s="1"/>
  <c r="KNW25" i="7" s="1"/>
  <c r="KNY25" i="7" s="1"/>
  <c r="KOA25" i="7" s="1"/>
  <c r="KOC25" i="7" s="1"/>
  <c r="KOE25" i="7" s="1"/>
  <c r="KOG25" i="7" s="1"/>
  <c r="KOI25" i="7" s="1"/>
  <c r="KOK25" i="7" s="1"/>
  <c r="KOM25" i="7" s="1"/>
  <c r="KOO25" i="7" s="1"/>
  <c r="KOQ25" i="7" s="1"/>
  <c r="KOS25" i="7" s="1"/>
  <c r="KOU25" i="7" s="1"/>
  <c r="KOW25" i="7" s="1"/>
  <c r="KOY25" i="7" s="1"/>
  <c r="KPA25" i="7" s="1"/>
  <c r="KPC25" i="7" s="1"/>
  <c r="KPE25" i="7" s="1"/>
  <c r="KPG25" i="7" s="1"/>
  <c r="KPI25" i="7" s="1"/>
  <c r="KPK25" i="7" s="1"/>
  <c r="KPM25" i="7" s="1"/>
  <c r="KPO25" i="7" s="1"/>
  <c r="KPQ25" i="7" s="1"/>
  <c r="KPS25" i="7" s="1"/>
  <c r="KPU25" i="7" s="1"/>
  <c r="KPW25" i="7" s="1"/>
  <c r="KPY25" i="7" s="1"/>
  <c r="KQA25" i="7" s="1"/>
  <c r="KQC25" i="7" s="1"/>
  <c r="KQE25" i="7" s="1"/>
  <c r="KQG25" i="7" s="1"/>
  <c r="KQI25" i="7" s="1"/>
  <c r="KQK25" i="7" s="1"/>
  <c r="KQM25" i="7" s="1"/>
  <c r="KQO25" i="7" s="1"/>
  <c r="KQQ25" i="7" s="1"/>
  <c r="KQS25" i="7" s="1"/>
  <c r="KQU25" i="7" s="1"/>
  <c r="KQW25" i="7" s="1"/>
  <c r="KQY25" i="7" s="1"/>
  <c r="KRA25" i="7" s="1"/>
  <c r="KRC25" i="7" s="1"/>
  <c r="KRE25" i="7" s="1"/>
  <c r="KRG25" i="7" s="1"/>
  <c r="KRI25" i="7" s="1"/>
  <c r="KRK25" i="7" s="1"/>
  <c r="KRM25" i="7" s="1"/>
  <c r="KRO25" i="7" s="1"/>
  <c r="KRQ25" i="7" s="1"/>
  <c r="KRS25" i="7" s="1"/>
  <c r="KRU25" i="7" s="1"/>
  <c r="KRW25" i="7" s="1"/>
  <c r="KRY25" i="7" s="1"/>
  <c r="KSA25" i="7" s="1"/>
  <c r="KSC25" i="7" s="1"/>
  <c r="KSE25" i="7" s="1"/>
  <c r="KSG25" i="7" s="1"/>
  <c r="KSI25" i="7" s="1"/>
  <c r="KSK25" i="7" s="1"/>
  <c r="KSM25" i="7" s="1"/>
  <c r="KSO25" i="7" s="1"/>
  <c r="KSQ25" i="7" s="1"/>
  <c r="KSS25" i="7" s="1"/>
  <c r="KSU25" i="7" s="1"/>
  <c r="KSW25" i="7" s="1"/>
  <c r="KSY25" i="7" s="1"/>
  <c r="KTA25" i="7" s="1"/>
  <c r="KTC25" i="7" s="1"/>
  <c r="KTE25" i="7" s="1"/>
  <c r="KTG25" i="7" s="1"/>
  <c r="KTI25" i="7" s="1"/>
  <c r="KTK25" i="7" s="1"/>
  <c r="KTM25" i="7" s="1"/>
  <c r="KTO25" i="7" s="1"/>
  <c r="KTQ25" i="7" s="1"/>
  <c r="KTS25" i="7" s="1"/>
  <c r="KTU25" i="7" s="1"/>
  <c r="KTW25" i="7" s="1"/>
  <c r="KTY25" i="7" s="1"/>
  <c r="KUA25" i="7" s="1"/>
  <c r="KUC25" i="7" s="1"/>
  <c r="KUE25" i="7" s="1"/>
  <c r="KUG25" i="7" s="1"/>
  <c r="KUI25" i="7" s="1"/>
  <c r="KUK25" i="7" s="1"/>
  <c r="KUM25" i="7" s="1"/>
  <c r="KUO25" i="7" s="1"/>
  <c r="KUQ25" i="7" s="1"/>
  <c r="KUS25" i="7" s="1"/>
  <c r="KUU25" i="7" s="1"/>
  <c r="KUW25" i="7" s="1"/>
  <c r="KUY25" i="7" s="1"/>
  <c r="KVA25" i="7" s="1"/>
  <c r="KVC25" i="7" s="1"/>
  <c r="KVE25" i="7" s="1"/>
  <c r="KVG25" i="7" s="1"/>
  <c r="KVI25" i="7" s="1"/>
  <c r="KVK25" i="7" s="1"/>
  <c r="KVM25" i="7" s="1"/>
  <c r="KVO25" i="7" s="1"/>
  <c r="KVQ25" i="7" s="1"/>
  <c r="KVS25" i="7" s="1"/>
  <c r="KVU25" i="7" s="1"/>
  <c r="KVW25" i="7" s="1"/>
  <c r="KVY25" i="7" s="1"/>
  <c r="KWA25" i="7" s="1"/>
  <c r="KWC25" i="7" s="1"/>
  <c r="KWE25" i="7" s="1"/>
  <c r="KWG25" i="7" s="1"/>
  <c r="KWI25" i="7" s="1"/>
  <c r="KWK25" i="7" s="1"/>
  <c r="KWM25" i="7" s="1"/>
  <c r="KWO25" i="7" s="1"/>
  <c r="KWQ25" i="7" s="1"/>
  <c r="KWS25" i="7" s="1"/>
  <c r="KWU25" i="7" s="1"/>
  <c r="KWW25" i="7" s="1"/>
  <c r="KWY25" i="7" s="1"/>
  <c r="KXA25" i="7" s="1"/>
  <c r="KXC25" i="7" s="1"/>
  <c r="KXE25" i="7" s="1"/>
  <c r="KXG25" i="7" s="1"/>
  <c r="KXI25" i="7" s="1"/>
  <c r="KXK25" i="7" s="1"/>
  <c r="KXM25" i="7" s="1"/>
  <c r="KXO25" i="7" s="1"/>
  <c r="KXQ25" i="7" s="1"/>
  <c r="KXS25" i="7" s="1"/>
  <c r="KXU25" i="7" s="1"/>
  <c r="KXW25" i="7" s="1"/>
  <c r="KXY25" i="7" s="1"/>
  <c r="KYA25" i="7" s="1"/>
  <c r="KYC25" i="7" s="1"/>
  <c r="KYE25" i="7" s="1"/>
  <c r="KYG25" i="7" s="1"/>
  <c r="KYI25" i="7" s="1"/>
  <c r="KYK25" i="7" s="1"/>
  <c r="KYM25" i="7" s="1"/>
  <c r="KYO25" i="7" s="1"/>
  <c r="KYQ25" i="7" s="1"/>
  <c r="KYS25" i="7" s="1"/>
  <c r="KYU25" i="7" s="1"/>
  <c r="KYW25" i="7" s="1"/>
  <c r="KYY25" i="7" s="1"/>
  <c r="KZA25" i="7" s="1"/>
  <c r="KZC25" i="7" s="1"/>
  <c r="KZE25" i="7" s="1"/>
  <c r="KZG25" i="7" s="1"/>
  <c r="KZI25" i="7" s="1"/>
  <c r="KZK25" i="7" s="1"/>
  <c r="KZM25" i="7" s="1"/>
  <c r="KZO25" i="7" s="1"/>
  <c r="KZQ25" i="7" s="1"/>
  <c r="KZS25" i="7" s="1"/>
  <c r="KZU25" i="7" s="1"/>
  <c r="KZW25" i="7" s="1"/>
  <c r="KZY25" i="7" s="1"/>
  <c r="LAA25" i="7" s="1"/>
  <c r="LAC25" i="7" s="1"/>
  <c r="LAE25" i="7" s="1"/>
  <c r="LAG25" i="7" s="1"/>
  <c r="LAI25" i="7" s="1"/>
  <c r="LAK25" i="7" s="1"/>
  <c r="LAM25" i="7" s="1"/>
  <c r="LAO25" i="7" s="1"/>
  <c r="LAQ25" i="7" s="1"/>
  <c r="LAS25" i="7" s="1"/>
  <c r="LAU25" i="7" s="1"/>
  <c r="LAW25" i="7" s="1"/>
  <c r="LAY25" i="7" s="1"/>
  <c r="LBA25" i="7" s="1"/>
  <c r="LBC25" i="7" s="1"/>
  <c r="LBE25" i="7" s="1"/>
  <c r="LBG25" i="7" s="1"/>
  <c r="LBI25" i="7" s="1"/>
  <c r="LBK25" i="7" s="1"/>
  <c r="LBM25" i="7" s="1"/>
  <c r="LBO25" i="7" s="1"/>
  <c r="LBQ25" i="7" s="1"/>
  <c r="LBS25" i="7" s="1"/>
  <c r="LBU25" i="7" s="1"/>
  <c r="LBW25" i="7" s="1"/>
  <c r="LBY25" i="7" s="1"/>
  <c r="LCA25" i="7" s="1"/>
  <c r="LCC25" i="7" s="1"/>
  <c r="LCE25" i="7" s="1"/>
  <c r="LCG25" i="7" s="1"/>
  <c r="LCI25" i="7" s="1"/>
  <c r="LCK25" i="7" s="1"/>
  <c r="LCM25" i="7" s="1"/>
  <c r="LCO25" i="7" s="1"/>
  <c r="LCQ25" i="7" s="1"/>
  <c r="LCS25" i="7" s="1"/>
  <c r="LCU25" i="7" s="1"/>
  <c r="LCW25" i="7" s="1"/>
  <c r="LCY25" i="7" s="1"/>
  <c r="LDA25" i="7" s="1"/>
  <c r="LDC25" i="7" s="1"/>
  <c r="LDE25" i="7" s="1"/>
  <c r="LDG25" i="7" s="1"/>
  <c r="LDI25" i="7" s="1"/>
  <c r="LDK25" i="7" s="1"/>
  <c r="LDM25" i="7" s="1"/>
  <c r="LDO25" i="7" s="1"/>
  <c r="LDQ25" i="7" s="1"/>
  <c r="LDS25" i="7" s="1"/>
  <c r="LDU25" i="7" s="1"/>
  <c r="LDW25" i="7" s="1"/>
  <c r="LDY25" i="7" s="1"/>
  <c r="LEA25" i="7" s="1"/>
  <c r="LEC25" i="7" s="1"/>
  <c r="LEE25" i="7" s="1"/>
  <c r="LEG25" i="7" s="1"/>
  <c r="LEI25" i="7" s="1"/>
  <c r="LEK25" i="7" s="1"/>
  <c r="LEM25" i="7" s="1"/>
  <c r="LEO25" i="7" s="1"/>
  <c r="LEQ25" i="7" s="1"/>
  <c r="LES25" i="7" s="1"/>
  <c r="LEU25" i="7" s="1"/>
  <c r="LEW25" i="7" s="1"/>
  <c r="LEY25" i="7" s="1"/>
  <c r="LFA25" i="7" s="1"/>
  <c r="LFC25" i="7" s="1"/>
  <c r="LFE25" i="7" s="1"/>
  <c r="LFG25" i="7" s="1"/>
  <c r="LFI25" i="7" s="1"/>
  <c r="LFK25" i="7" s="1"/>
  <c r="LFM25" i="7" s="1"/>
  <c r="LFO25" i="7" s="1"/>
  <c r="LFQ25" i="7" s="1"/>
  <c r="LFS25" i="7" s="1"/>
  <c r="LFU25" i="7" s="1"/>
  <c r="LFW25" i="7" s="1"/>
  <c r="LFY25" i="7" s="1"/>
  <c r="LGA25" i="7" s="1"/>
  <c r="LGC25" i="7" s="1"/>
  <c r="LGE25" i="7" s="1"/>
  <c r="LGG25" i="7" s="1"/>
  <c r="LGI25" i="7" s="1"/>
  <c r="LGK25" i="7" s="1"/>
  <c r="LGM25" i="7" s="1"/>
  <c r="LGO25" i="7" s="1"/>
  <c r="LGQ25" i="7" s="1"/>
  <c r="LGS25" i="7" s="1"/>
  <c r="LGU25" i="7" s="1"/>
  <c r="LGW25" i="7" s="1"/>
  <c r="LGY25" i="7" s="1"/>
  <c r="LHA25" i="7" s="1"/>
  <c r="LHC25" i="7" s="1"/>
  <c r="LHE25" i="7" s="1"/>
  <c r="LHG25" i="7" s="1"/>
  <c r="LHI25" i="7" s="1"/>
  <c r="LHK25" i="7" s="1"/>
  <c r="LHM25" i="7" s="1"/>
  <c r="LHO25" i="7" s="1"/>
  <c r="LHQ25" i="7" s="1"/>
  <c r="LHS25" i="7" s="1"/>
  <c r="LHU25" i="7" s="1"/>
  <c r="LHW25" i="7" s="1"/>
  <c r="LHY25" i="7" s="1"/>
  <c r="LIA25" i="7" s="1"/>
  <c r="LIC25" i="7" s="1"/>
  <c r="LIE25" i="7" s="1"/>
  <c r="LIG25" i="7" s="1"/>
  <c r="LII25" i="7" s="1"/>
  <c r="LIK25" i="7" s="1"/>
  <c r="LIM25" i="7" s="1"/>
  <c r="LIO25" i="7" s="1"/>
  <c r="LIQ25" i="7" s="1"/>
  <c r="LIS25" i="7" s="1"/>
  <c r="LIU25" i="7" s="1"/>
  <c r="LIW25" i="7" s="1"/>
  <c r="LIY25" i="7" s="1"/>
  <c r="LJA25" i="7" s="1"/>
  <c r="LJC25" i="7" s="1"/>
  <c r="LJE25" i="7" s="1"/>
  <c r="LJG25" i="7" s="1"/>
  <c r="LJI25" i="7" s="1"/>
  <c r="LJK25" i="7" s="1"/>
  <c r="LJM25" i="7" s="1"/>
  <c r="LJO25" i="7" s="1"/>
  <c r="LJQ25" i="7" s="1"/>
  <c r="LJS25" i="7" s="1"/>
  <c r="LJU25" i="7" s="1"/>
  <c r="LJW25" i="7" s="1"/>
  <c r="LJY25" i="7" s="1"/>
  <c r="LKA25" i="7" s="1"/>
  <c r="LKC25" i="7" s="1"/>
  <c r="LKE25" i="7" s="1"/>
  <c r="LKG25" i="7" s="1"/>
  <c r="LKI25" i="7" s="1"/>
  <c r="LKK25" i="7" s="1"/>
  <c r="LKM25" i="7" s="1"/>
  <c r="LKO25" i="7" s="1"/>
  <c r="LKQ25" i="7" s="1"/>
  <c r="LKS25" i="7" s="1"/>
  <c r="LKU25" i="7" s="1"/>
  <c r="LKW25" i="7" s="1"/>
  <c r="LKY25" i="7" s="1"/>
  <c r="LLA25" i="7" s="1"/>
  <c r="LLC25" i="7" s="1"/>
  <c r="LLE25" i="7" s="1"/>
  <c r="LLG25" i="7" s="1"/>
  <c r="LLI25" i="7" s="1"/>
  <c r="LLK25" i="7" s="1"/>
  <c r="LLM25" i="7" s="1"/>
  <c r="LLO25" i="7" s="1"/>
  <c r="LLQ25" i="7" s="1"/>
  <c r="LLS25" i="7" s="1"/>
  <c r="LLU25" i="7" s="1"/>
  <c r="LLW25" i="7" s="1"/>
  <c r="LLY25" i="7" s="1"/>
  <c r="LMA25" i="7" s="1"/>
  <c r="LMC25" i="7" s="1"/>
  <c r="LME25" i="7" s="1"/>
  <c r="LMG25" i="7" s="1"/>
  <c r="LMI25" i="7" s="1"/>
  <c r="LMK25" i="7" s="1"/>
  <c r="LMM25" i="7" s="1"/>
  <c r="LMO25" i="7" s="1"/>
  <c r="LMQ25" i="7" s="1"/>
  <c r="LMS25" i="7" s="1"/>
  <c r="LMU25" i="7" s="1"/>
  <c r="LMW25" i="7" s="1"/>
  <c r="LMY25" i="7" s="1"/>
  <c r="LNA25" i="7" s="1"/>
  <c r="LNC25" i="7" s="1"/>
  <c r="LNE25" i="7" s="1"/>
  <c r="LNG25" i="7" s="1"/>
  <c r="LNI25" i="7" s="1"/>
  <c r="LNK25" i="7" s="1"/>
  <c r="LNM25" i="7" s="1"/>
  <c r="LNO25" i="7" s="1"/>
  <c r="LNQ25" i="7" s="1"/>
  <c r="LNS25" i="7" s="1"/>
  <c r="LNU25" i="7" s="1"/>
  <c r="LNW25" i="7" s="1"/>
  <c r="LNY25" i="7" s="1"/>
  <c r="LOA25" i="7" s="1"/>
  <c r="LOC25" i="7" s="1"/>
  <c r="LOE25" i="7" s="1"/>
  <c r="LOG25" i="7" s="1"/>
  <c r="LOI25" i="7" s="1"/>
  <c r="LOK25" i="7" s="1"/>
  <c r="LOM25" i="7" s="1"/>
  <c r="LOO25" i="7" s="1"/>
  <c r="LOQ25" i="7" s="1"/>
  <c r="LOS25" i="7" s="1"/>
  <c r="LOU25" i="7" s="1"/>
  <c r="LOW25" i="7" s="1"/>
  <c r="LOY25" i="7" s="1"/>
  <c r="LPA25" i="7" s="1"/>
  <c r="LPC25" i="7" s="1"/>
  <c r="LPE25" i="7" s="1"/>
  <c r="LPG25" i="7" s="1"/>
  <c r="LPI25" i="7" s="1"/>
  <c r="LPK25" i="7" s="1"/>
  <c r="LPM25" i="7" s="1"/>
  <c r="LPO25" i="7" s="1"/>
  <c r="LPQ25" i="7" s="1"/>
  <c r="LPS25" i="7" s="1"/>
  <c r="LPU25" i="7" s="1"/>
  <c r="LPW25" i="7" s="1"/>
  <c r="LPY25" i="7" s="1"/>
  <c r="LQA25" i="7" s="1"/>
  <c r="LQC25" i="7" s="1"/>
  <c r="LQE25" i="7" s="1"/>
  <c r="LQG25" i="7" s="1"/>
  <c r="LQI25" i="7" s="1"/>
  <c r="LQK25" i="7" s="1"/>
  <c r="LQM25" i="7" s="1"/>
  <c r="LQO25" i="7" s="1"/>
  <c r="LQQ25" i="7" s="1"/>
  <c r="LQS25" i="7" s="1"/>
  <c r="LQU25" i="7" s="1"/>
  <c r="LQW25" i="7" s="1"/>
  <c r="LQY25" i="7" s="1"/>
  <c r="LRA25" i="7" s="1"/>
  <c r="LRC25" i="7" s="1"/>
  <c r="LRE25" i="7" s="1"/>
  <c r="LRG25" i="7" s="1"/>
  <c r="LRI25" i="7" s="1"/>
  <c r="LRK25" i="7" s="1"/>
  <c r="LRM25" i="7" s="1"/>
  <c r="LRO25" i="7" s="1"/>
  <c r="LRQ25" i="7" s="1"/>
  <c r="LRS25" i="7" s="1"/>
  <c r="LRU25" i="7" s="1"/>
  <c r="LRW25" i="7" s="1"/>
  <c r="LRY25" i="7" s="1"/>
  <c r="LSA25" i="7" s="1"/>
  <c r="LSC25" i="7" s="1"/>
  <c r="LSE25" i="7" s="1"/>
  <c r="LSG25" i="7" s="1"/>
  <c r="LSI25" i="7" s="1"/>
  <c r="LSK25" i="7" s="1"/>
  <c r="LSM25" i="7" s="1"/>
  <c r="LSO25" i="7" s="1"/>
  <c r="LSQ25" i="7" s="1"/>
  <c r="LSS25" i="7" s="1"/>
  <c r="LSU25" i="7" s="1"/>
  <c r="LSW25" i="7" s="1"/>
  <c r="LSY25" i="7" s="1"/>
  <c r="LTA25" i="7" s="1"/>
  <c r="LTC25" i="7" s="1"/>
  <c r="LTE25" i="7" s="1"/>
  <c r="LTG25" i="7" s="1"/>
  <c r="LTI25" i="7" s="1"/>
  <c r="LTK25" i="7" s="1"/>
  <c r="LTM25" i="7" s="1"/>
  <c r="LTO25" i="7" s="1"/>
  <c r="LTQ25" i="7" s="1"/>
  <c r="LTS25" i="7" s="1"/>
  <c r="LTU25" i="7" s="1"/>
  <c r="LTW25" i="7" s="1"/>
  <c r="LTY25" i="7" s="1"/>
  <c r="LUA25" i="7" s="1"/>
  <c r="LUC25" i="7" s="1"/>
  <c r="LUE25" i="7" s="1"/>
  <c r="LUG25" i="7" s="1"/>
  <c r="LUI25" i="7" s="1"/>
  <c r="LUK25" i="7" s="1"/>
  <c r="LUM25" i="7" s="1"/>
  <c r="LUO25" i="7" s="1"/>
  <c r="LUQ25" i="7" s="1"/>
  <c r="LUS25" i="7" s="1"/>
  <c r="LUU25" i="7" s="1"/>
  <c r="LUW25" i="7" s="1"/>
  <c r="LUY25" i="7" s="1"/>
  <c r="LVA25" i="7" s="1"/>
  <c r="LVC25" i="7" s="1"/>
  <c r="LVE25" i="7" s="1"/>
  <c r="LVG25" i="7" s="1"/>
  <c r="LVI25" i="7" s="1"/>
  <c r="LVK25" i="7" s="1"/>
  <c r="LVM25" i="7" s="1"/>
  <c r="LVO25" i="7" s="1"/>
  <c r="LVQ25" i="7" s="1"/>
  <c r="LVS25" i="7" s="1"/>
  <c r="LVU25" i="7" s="1"/>
  <c r="LVW25" i="7" s="1"/>
  <c r="LVY25" i="7" s="1"/>
  <c r="LWA25" i="7" s="1"/>
  <c r="LWC25" i="7" s="1"/>
  <c r="LWE25" i="7" s="1"/>
  <c r="LWG25" i="7" s="1"/>
  <c r="LWI25" i="7" s="1"/>
  <c r="LWK25" i="7" s="1"/>
  <c r="LWM25" i="7" s="1"/>
  <c r="LWO25" i="7" s="1"/>
  <c r="LWQ25" i="7" s="1"/>
  <c r="LWS25" i="7" s="1"/>
  <c r="LWU25" i="7" s="1"/>
  <c r="LWW25" i="7" s="1"/>
  <c r="LWY25" i="7" s="1"/>
  <c r="LXA25" i="7" s="1"/>
  <c r="LXC25" i="7" s="1"/>
  <c r="LXE25" i="7" s="1"/>
  <c r="LXG25" i="7" s="1"/>
  <c r="LXI25" i="7" s="1"/>
  <c r="LXK25" i="7" s="1"/>
  <c r="LXM25" i="7" s="1"/>
  <c r="LXO25" i="7" s="1"/>
  <c r="LXQ25" i="7" s="1"/>
  <c r="LXS25" i="7" s="1"/>
  <c r="LXU25" i="7" s="1"/>
  <c r="LXW25" i="7" s="1"/>
  <c r="LXY25" i="7" s="1"/>
  <c r="LYA25" i="7" s="1"/>
  <c r="LYC25" i="7" s="1"/>
  <c r="LYE25" i="7" s="1"/>
  <c r="LYG25" i="7" s="1"/>
  <c r="LYI25" i="7" s="1"/>
  <c r="LYK25" i="7" s="1"/>
  <c r="LYM25" i="7" s="1"/>
  <c r="LYO25" i="7" s="1"/>
  <c r="LYQ25" i="7" s="1"/>
  <c r="LYS25" i="7" s="1"/>
  <c r="LYU25" i="7" s="1"/>
  <c r="LYW25" i="7" s="1"/>
  <c r="LYY25" i="7" s="1"/>
  <c r="LZA25" i="7" s="1"/>
  <c r="LZC25" i="7" s="1"/>
  <c r="LZE25" i="7" s="1"/>
  <c r="LZG25" i="7" s="1"/>
  <c r="LZI25" i="7" s="1"/>
  <c r="LZK25" i="7" s="1"/>
  <c r="LZM25" i="7" s="1"/>
  <c r="LZO25" i="7" s="1"/>
  <c r="LZQ25" i="7" s="1"/>
  <c r="LZS25" i="7" s="1"/>
  <c r="LZU25" i="7" s="1"/>
  <c r="LZW25" i="7" s="1"/>
  <c r="LZY25" i="7" s="1"/>
  <c r="MAA25" i="7" s="1"/>
  <c r="MAC25" i="7" s="1"/>
  <c r="MAE25" i="7" s="1"/>
  <c r="MAG25" i="7" s="1"/>
  <c r="MAI25" i="7" s="1"/>
  <c r="MAK25" i="7" s="1"/>
  <c r="MAM25" i="7" s="1"/>
  <c r="MAO25" i="7" s="1"/>
  <c r="MAQ25" i="7" s="1"/>
  <c r="MAS25" i="7" s="1"/>
  <c r="MAU25" i="7" s="1"/>
  <c r="MAW25" i="7" s="1"/>
  <c r="MAY25" i="7" s="1"/>
  <c r="MBA25" i="7" s="1"/>
  <c r="MBC25" i="7" s="1"/>
  <c r="MBE25" i="7" s="1"/>
  <c r="MBG25" i="7" s="1"/>
  <c r="MBI25" i="7" s="1"/>
  <c r="MBK25" i="7" s="1"/>
  <c r="MBM25" i="7" s="1"/>
  <c r="MBO25" i="7" s="1"/>
  <c r="MBQ25" i="7" s="1"/>
  <c r="MBS25" i="7" s="1"/>
  <c r="MBU25" i="7" s="1"/>
  <c r="MBW25" i="7" s="1"/>
  <c r="MBY25" i="7" s="1"/>
  <c r="MCA25" i="7" s="1"/>
  <c r="MCC25" i="7" s="1"/>
  <c r="MCE25" i="7" s="1"/>
  <c r="MCG25" i="7" s="1"/>
  <c r="MCI25" i="7" s="1"/>
  <c r="MCK25" i="7" s="1"/>
  <c r="MCM25" i="7" s="1"/>
  <c r="MCO25" i="7" s="1"/>
  <c r="MCQ25" i="7" s="1"/>
  <c r="MCS25" i="7" s="1"/>
  <c r="MCU25" i="7" s="1"/>
  <c r="MCW25" i="7" s="1"/>
  <c r="MCY25" i="7" s="1"/>
  <c r="MDA25" i="7" s="1"/>
  <c r="MDC25" i="7" s="1"/>
  <c r="MDE25" i="7" s="1"/>
  <c r="MDG25" i="7" s="1"/>
  <c r="MDI25" i="7" s="1"/>
  <c r="MDK25" i="7" s="1"/>
  <c r="MDM25" i="7" s="1"/>
  <c r="MDO25" i="7" s="1"/>
  <c r="MDQ25" i="7" s="1"/>
  <c r="MDS25" i="7" s="1"/>
  <c r="MDU25" i="7" s="1"/>
  <c r="MDW25" i="7" s="1"/>
  <c r="MDY25" i="7" s="1"/>
  <c r="MEA25" i="7" s="1"/>
  <c r="MEC25" i="7" s="1"/>
  <c r="MEE25" i="7" s="1"/>
  <c r="MEG25" i="7" s="1"/>
  <c r="MEI25" i="7" s="1"/>
  <c r="MEK25" i="7" s="1"/>
  <c r="MEM25" i="7" s="1"/>
  <c r="MEO25" i="7" s="1"/>
  <c r="MEQ25" i="7" s="1"/>
  <c r="MES25" i="7" s="1"/>
  <c r="MEU25" i="7" s="1"/>
  <c r="MEW25" i="7" s="1"/>
  <c r="MEY25" i="7" s="1"/>
  <c r="MFA25" i="7" s="1"/>
  <c r="MFC25" i="7" s="1"/>
  <c r="MFE25" i="7" s="1"/>
  <c r="MFG25" i="7" s="1"/>
  <c r="MFI25" i="7" s="1"/>
  <c r="MFK25" i="7" s="1"/>
  <c r="MFM25" i="7" s="1"/>
  <c r="MFO25" i="7" s="1"/>
  <c r="MFQ25" i="7" s="1"/>
  <c r="MFS25" i="7" s="1"/>
  <c r="MFU25" i="7" s="1"/>
  <c r="MFW25" i="7" s="1"/>
  <c r="MFY25" i="7" s="1"/>
  <c r="MGA25" i="7" s="1"/>
  <c r="MGC25" i="7" s="1"/>
  <c r="MGE25" i="7" s="1"/>
  <c r="MGG25" i="7" s="1"/>
  <c r="MGI25" i="7" s="1"/>
  <c r="MGK25" i="7" s="1"/>
  <c r="MGM25" i="7" s="1"/>
  <c r="MGO25" i="7" s="1"/>
  <c r="MGQ25" i="7" s="1"/>
  <c r="MGS25" i="7" s="1"/>
  <c r="MGU25" i="7" s="1"/>
  <c r="MGW25" i="7" s="1"/>
  <c r="MGY25" i="7" s="1"/>
  <c r="MHA25" i="7" s="1"/>
  <c r="MHC25" i="7" s="1"/>
  <c r="MHE25" i="7" s="1"/>
  <c r="MHG25" i="7" s="1"/>
  <c r="MHI25" i="7" s="1"/>
  <c r="MHK25" i="7" s="1"/>
  <c r="MHM25" i="7" s="1"/>
  <c r="MHO25" i="7" s="1"/>
  <c r="MHQ25" i="7" s="1"/>
  <c r="MHS25" i="7" s="1"/>
  <c r="MHU25" i="7" s="1"/>
  <c r="MHW25" i="7" s="1"/>
  <c r="MHY25" i="7" s="1"/>
  <c r="MIA25" i="7" s="1"/>
  <c r="MIC25" i="7" s="1"/>
  <c r="MIE25" i="7" s="1"/>
  <c r="MIG25" i="7" s="1"/>
  <c r="MII25" i="7" s="1"/>
  <c r="MIK25" i="7" s="1"/>
  <c r="MIM25" i="7" s="1"/>
  <c r="MIO25" i="7" s="1"/>
  <c r="MIQ25" i="7" s="1"/>
  <c r="MIS25" i="7" s="1"/>
  <c r="MIU25" i="7" s="1"/>
  <c r="MIW25" i="7" s="1"/>
  <c r="MIY25" i="7" s="1"/>
  <c r="MJA25" i="7" s="1"/>
  <c r="MJC25" i="7" s="1"/>
  <c r="MJE25" i="7" s="1"/>
  <c r="MJG25" i="7" s="1"/>
  <c r="MJI25" i="7" s="1"/>
  <c r="MJK25" i="7" s="1"/>
  <c r="MJM25" i="7" s="1"/>
  <c r="MJO25" i="7" s="1"/>
  <c r="MJQ25" i="7" s="1"/>
  <c r="MJS25" i="7" s="1"/>
  <c r="MJU25" i="7" s="1"/>
  <c r="MJW25" i="7" s="1"/>
  <c r="MJY25" i="7" s="1"/>
  <c r="MKA25" i="7" s="1"/>
  <c r="MKC25" i="7" s="1"/>
  <c r="MKE25" i="7" s="1"/>
  <c r="MKG25" i="7" s="1"/>
  <c r="MKI25" i="7" s="1"/>
  <c r="MKK25" i="7" s="1"/>
  <c r="MKM25" i="7" s="1"/>
  <c r="MKO25" i="7" s="1"/>
  <c r="MKQ25" i="7" s="1"/>
  <c r="MKS25" i="7" s="1"/>
  <c r="MKU25" i="7" s="1"/>
  <c r="MKW25" i="7" s="1"/>
  <c r="MKY25" i="7" s="1"/>
  <c r="MLA25" i="7" s="1"/>
  <c r="MLC25" i="7" s="1"/>
  <c r="MLE25" i="7" s="1"/>
  <c r="MLG25" i="7" s="1"/>
  <c r="MLI25" i="7" s="1"/>
  <c r="MLK25" i="7" s="1"/>
  <c r="MLM25" i="7" s="1"/>
  <c r="MLO25" i="7" s="1"/>
  <c r="MLQ25" i="7" s="1"/>
  <c r="MLS25" i="7" s="1"/>
  <c r="MLU25" i="7" s="1"/>
  <c r="MLW25" i="7" s="1"/>
  <c r="MLY25" i="7" s="1"/>
  <c r="MMA25" i="7" s="1"/>
  <c r="MMC25" i="7" s="1"/>
  <c r="MME25" i="7" s="1"/>
  <c r="MMG25" i="7" s="1"/>
  <c r="MMI25" i="7" s="1"/>
  <c r="MMK25" i="7" s="1"/>
  <c r="MMM25" i="7" s="1"/>
  <c r="MMO25" i="7" s="1"/>
  <c r="MMQ25" i="7" s="1"/>
  <c r="MMS25" i="7" s="1"/>
  <c r="MMU25" i="7" s="1"/>
  <c r="MMW25" i="7" s="1"/>
  <c r="MMY25" i="7" s="1"/>
  <c r="MNA25" i="7" s="1"/>
  <c r="MNC25" i="7" s="1"/>
  <c r="MNE25" i="7" s="1"/>
  <c r="MNG25" i="7" s="1"/>
  <c r="MNI25" i="7" s="1"/>
  <c r="MNK25" i="7" s="1"/>
  <c r="MNM25" i="7" s="1"/>
  <c r="MNO25" i="7" s="1"/>
  <c r="MNQ25" i="7" s="1"/>
  <c r="MNS25" i="7" s="1"/>
  <c r="MNU25" i="7" s="1"/>
  <c r="MNW25" i="7" s="1"/>
  <c r="MNY25" i="7" s="1"/>
  <c r="MOA25" i="7" s="1"/>
  <c r="MOC25" i="7" s="1"/>
  <c r="MOE25" i="7" s="1"/>
  <c r="MOG25" i="7" s="1"/>
  <c r="MOI25" i="7" s="1"/>
  <c r="MOK25" i="7" s="1"/>
  <c r="MOM25" i="7" s="1"/>
  <c r="MOO25" i="7" s="1"/>
  <c r="MOQ25" i="7" s="1"/>
  <c r="MOS25" i="7" s="1"/>
  <c r="MOU25" i="7" s="1"/>
  <c r="MOW25" i="7" s="1"/>
  <c r="MOY25" i="7" s="1"/>
  <c r="MPA25" i="7" s="1"/>
  <c r="MPC25" i="7" s="1"/>
  <c r="MPE25" i="7" s="1"/>
  <c r="MPG25" i="7" s="1"/>
  <c r="MPI25" i="7" s="1"/>
  <c r="MPK25" i="7" s="1"/>
  <c r="MPM25" i="7" s="1"/>
  <c r="MPO25" i="7" s="1"/>
  <c r="MPQ25" i="7" s="1"/>
  <c r="MPS25" i="7" s="1"/>
  <c r="MPU25" i="7" s="1"/>
  <c r="MPW25" i="7" s="1"/>
  <c r="MPY25" i="7" s="1"/>
  <c r="MQA25" i="7" s="1"/>
  <c r="MQC25" i="7" s="1"/>
  <c r="MQE25" i="7" s="1"/>
  <c r="MQG25" i="7" s="1"/>
  <c r="MQI25" i="7" s="1"/>
  <c r="MQK25" i="7" s="1"/>
  <c r="MQM25" i="7" s="1"/>
  <c r="MQO25" i="7" s="1"/>
  <c r="MQQ25" i="7" s="1"/>
  <c r="MQS25" i="7" s="1"/>
  <c r="MQU25" i="7" s="1"/>
  <c r="MQW25" i="7" s="1"/>
  <c r="MQY25" i="7" s="1"/>
  <c r="MRA25" i="7" s="1"/>
  <c r="MRC25" i="7" s="1"/>
  <c r="MRE25" i="7" s="1"/>
  <c r="MRG25" i="7" s="1"/>
  <c r="MRI25" i="7" s="1"/>
  <c r="MRK25" i="7" s="1"/>
  <c r="MRM25" i="7" s="1"/>
  <c r="MRO25" i="7" s="1"/>
  <c r="MRQ25" i="7" s="1"/>
  <c r="MRS25" i="7" s="1"/>
  <c r="MRU25" i="7" s="1"/>
  <c r="MRW25" i="7" s="1"/>
  <c r="MRY25" i="7" s="1"/>
  <c r="MSA25" i="7" s="1"/>
  <c r="MSC25" i="7" s="1"/>
  <c r="MSE25" i="7" s="1"/>
  <c r="MSG25" i="7" s="1"/>
  <c r="MSI25" i="7" s="1"/>
  <c r="MSK25" i="7" s="1"/>
  <c r="MSM25" i="7" s="1"/>
  <c r="MSO25" i="7" s="1"/>
  <c r="MSQ25" i="7" s="1"/>
  <c r="MSS25" i="7" s="1"/>
  <c r="MSU25" i="7" s="1"/>
  <c r="MSW25" i="7" s="1"/>
  <c r="MSY25" i="7" s="1"/>
  <c r="MTA25" i="7" s="1"/>
  <c r="MTC25" i="7" s="1"/>
  <c r="MTE25" i="7" s="1"/>
  <c r="MTG25" i="7" s="1"/>
  <c r="MTI25" i="7" s="1"/>
  <c r="MTK25" i="7" s="1"/>
  <c r="MTM25" i="7" s="1"/>
  <c r="MTO25" i="7" s="1"/>
  <c r="MTQ25" i="7" s="1"/>
  <c r="MTS25" i="7" s="1"/>
  <c r="MTU25" i="7" s="1"/>
  <c r="MTW25" i="7" s="1"/>
  <c r="MTY25" i="7" s="1"/>
  <c r="MUA25" i="7" s="1"/>
  <c r="MUC25" i="7" s="1"/>
  <c r="MUE25" i="7" s="1"/>
  <c r="MUG25" i="7" s="1"/>
  <c r="MUI25" i="7" s="1"/>
  <c r="MUK25" i="7" s="1"/>
  <c r="MUM25" i="7" s="1"/>
  <c r="MUO25" i="7" s="1"/>
  <c r="MUQ25" i="7" s="1"/>
  <c r="MUS25" i="7" s="1"/>
  <c r="MUU25" i="7" s="1"/>
  <c r="MUW25" i="7" s="1"/>
  <c r="MUY25" i="7" s="1"/>
  <c r="MVA25" i="7" s="1"/>
  <c r="MVC25" i="7" s="1"/>
  <c r="MVE25" i="7" s="1"/>
  <c r="MVG25" i="7" s="1"/>
  <c r="MVI25" i="7" s="1"/>
  <c r="MVK25" i="7" s="1"/>
  <c r="MVM25" i="7" s="1"/>
  <c r="MVO25" i="7" s="1"/>
  <c r="MVQ25" i="7" s="1"/>
  <c r="MVS25" i="7" s="1"/>
  <c r="MVU25" i="7" s="1"/>
  <c r="MVW25" i="7" s="1"/>
  <c r="MVY25" i="7" s="1"/>
  <c r="MWA25" i="7" s="1"/>
  <c r="MWC25" i="7" s="1"/>
  <c r="MWE25" i="7" s="1"/>
  <c r="MWG25" i="7" s="1"/>
  <c r="MWI25" i="7" s="1"/>
  <c r="MWK25" i="7" s="1"/>
  <c r="MWM25" i="7" s="1"/>
  <c r="MWO25" i="7" s="1"/>
  <c r="MWQ25" i="7" s="1"/>
  <c r="MWS25" i="7" s="1"/>
  <c r="MWU25" i="7" s="1"/>
  <c r="MWW25" i="7" s="1"/>
  <c r="MWY25" i="7" s="1"/>
  <c r="MXA25" i="7" s="1"/>
  <c r="MXC25" i="7" s="1"/>
  <c r="MXE25" i="7" s="1"/>
  <c r="MXG25" i="7" s="1"/>
  <c r="MXI25" i="7" s="1"/>
  <c r="MXK25" i="7" s="1"/>
  <c r="MXM25" i="7" s="1"/>
  <c r="MXO25" i="7" s="1"/>
  <c r="MXQ25" i="7" s="1"/>
  <c r="MXS25" i="7" s="1"/>
  <c r="MXU25" i="7" s="1"/>
  <c r="MXW25" i="7" s="1"/>
  <c r="MXY25" i="7" s="1"/>
  <c r="MYA25" i="7" s="1"/>
  <c r="MYC25" i="7" s="1"/>
  <c r="MYE25" i="7" s="1"/>
  <c r="MYG25" i="7" s="1"/>
  <c r="MYI25" i="7" s="1"/>
  <c r="MYK25" i="7" s="1"/>
  <c r="MYM25" i="7" s="1"/>
  <c r="MYO25" i="7" s="1"/>
  <c r="MYQ25" i="7" s="1"/>
  <c r="MYS25" i="7" s="1"/>
  <c r="MYU25" i="7" s="1"/>
  <c r="MYW25" i="7" s="1"/>
  <c r="MYY25" i="7" s="1"/>
  <c r="MZA25" i="7" s="1"/>
  <c r="MZC25" i="7" s="1"/>
  <c r="MZE25" i="7" s="1"/>
  <c r="MZG25" i="7" s="1"/>
  <c r="MZI25" i="7" s="1"/>
  <c r="MZK25" i="7" s="1"/>
  <c r="MZM25" i="7" s="1"/>
  <c r="MZO25" i="7" s="1"/>
  <c r="MZQ25" i="7" s="1"/>
  <c r="MZS25" i="7" s="1"/>
  <c r="MZU25" i="7" s="1"/>
  <c r="MZW25" i="7" s="1"/>
  <c r="MZY25" i="7" s="1"/>
  <c r="NAA25" i="7" s="1"/>
  <c r="NAC25" i="7" s="1"/>
  <c r="NAE25" i="7" s="1"/>
  <c r="NAG25" i="7" s="1"/>
  <c r="NAI25" i="7" s="1"/>
  <c r="NAK25" i="7" s="1"/>
  <c r="NAM25" i="7" s="1"/>
  <c r="NAO25" i="7" s="1"/>
  <c r="NAQ25" i="7" s="1"/>
  <c r="NAS25" i="7" s="1"/>
  <c r="NAU25" i="7" s="1"/>
  <c r="NAW25" i="7" s="1"/>
  <c r="NAY25" i="7" s="1"/>
  <c r="NBA25" i="7" s="1"/>
  <c r="NBC25" i="7" s="1"/>
  <c r="NBE25" i="7" s="1"/>
  <c r="NBG25" i="7" s="1"/>
  <c r="NBI25" i="7" s="1"/>
  <c r="NBK25" i="7" s="1"/>
  <c r="NBM25" i="7" s="1"/>
  <c r="NBO25" i="7" s="1"/>
  <c r="NBQ25" i="7" s="1"/>
  <c r="NBS25" i="7" s="1"/>
  <c r="NBU25" i="7" s="1"/>
  <c r="NBW25" i="7" s="1"/>
  <c r="NBY25" i="7" s="1"/>
  <c r="NCA25" i="7" s="1"/>
  <c r="NCC25" i="7" s="1"/>
  <c r="NCE25" i="7" s="1"/>
  <c r="NCG25" i="7" s="1"/>
  <c r="NCI25" i="7" s="1"/>
  <c r="NCK25" i="7" s="1"/>
  <c r="NCM25" i="7" s="1"/>
  <c r="NCO25" i="7" s="1"/>
  <c r="NCQ25" i="7" s="1"/>
  <c r="NCS25" i="7" s="1"/>
  <c r="NCU25" i="7" s="1"/>
  <c r="NCW25" i="7" s="1"/>
  <c r="NCY25" i="7" s="1"/>
  <c r="NDA25" i="7" s="1"/>
  <c r="NDC25" i="7" s="1"/>
  <c r="NDE25" i="7" s="1"/>
  <c r="NDG25" i="7" s="1"/>
  <c r="NDI25" i="7" s="1"/>
  <c r="NDK25" i="7" s="1"/>
  <c r="NDM25" i="7" s="1"/>
  <c r="NDO25" i="7" s="1"/>
  <c r="NDQ25" i="7" s="1"/>
  <c r="NDS25" i="7" s="1"/>
  <c r="NDU25" i="7" s="1"/>
  <c r="NDW25" i="7" s="1"/>
  <c r="NDY25" i="7" s="1"/>
  <c r="NEA25" i="7" s="1"/>
  <c r="NEC25" i="7" s="1"/>
  <c r="NEE25" i="7" s="1"/>
  <c r="NEG25" i="7" s="1"/>
  <c r="NEI25" i="7" s="1"/>
  <c r="NEK25" i="7" s="1"/>
  <c r="NEM25" i="7" s="1"/>
  <c r="NEO25" i="7" s="1"/>
  <c r="NEQ25" i="7" s="1"/>
  <c r="NES25" i="7" s="1"/>
  <c r="NEU25" i="7" s="1"/>
  <c r="NEW25" i="7" s="1"/>
  <c r="NEY25" i="7" s="1"/>
  <c r="NFA25" i="7" s="1"/>
  <c r="NFC25" i="7" s="1"/>
  <c r="NFE25" i="7" s="1"/>
  <c r="NFG25" i="7" s="1"/>
  <c r="NFI25" i="7" s="1"/>
  <c r="NFK25" i="7" s="1"/>
  <c r="NFM25" i="7" s="1"/>
  <c r="NFO25" i="7" s="1"/>
  <c r="NFQ25" i="7" s="1"/>
  <c r="NFS25" i="7" s="1"/>
  <c r="NFU25" i="7" s="1"/>
  <c r="NFW25" i="7" s="1"/>
  <c r="NFY25" i="7" s="1"/>
  <c r="NGA25" i="7" s="1"/>
  <c r="NGC25" i="7" s="1"/>
  <c r="NGE25" i="7" s="1"/>
  <c r="NGG25" i="7" s="1"/>
  <c r="NGI25" i="7" s="1"/>
  <c r="NGK25" i="7" s="1"/>
  <c r="NGM25" i="7" s="1"/>
  <c r="NGO25" i="7" s="1"/>
  <c r="NGQ25" i="7" s="1"/>
  <c r="NGS25" i="7" s="1"/>
  <c r="NGU25" i="7" s="1"/>
  <c r="NGW25" i="7" s="1"/>
  <c r="NGY25" i="7" s="1"/>
  <c r="NHA25" i="7" s="1"/>
  <c r="NHC25" i="7" s="1"/>
  <c r="NHE25" i="7" s="1"/>
  <c r="NHG25" i="7" s="1"/>
  <c r="NHI25" i="7" s="1"/>
  <c r="NHK25" i="7" s="1"/>
  <c r="NHM25" i="7" s="1"/>
  <c r="NHO25" i="7" s="1"/>
  <c r="NHQ25" i="7" s="1"/>
  <c r="NHS25" i="7" s="1"/>
  <c r="NHU25" i="7" s="1"/>
  <c r="NHW25" i="7" s="1"/>
  <c r="NHY25" i="7" s="1"/>
  <c r="NIA25" i="7" s="1"/>
  <c r="NIC25" i="7" s="1"/>
  <c r="NIE25" i="7" s="1"/>
  <c r="NIG25" i="7" s="1"/>
  <c r="NII25" i="7" s="1"/>
  <c r="NIK25" i="7" s="1"/>
  <c r="NIM25" i="7" s="1"/>
  <c r="NIO25" i="7" s="1"/>
  <c r="NIQ25" i="7" s="1"/>
  <c r="NIS25" i="7" s="1"/>
  <c r="NIU25" i="7" s="1"/>
  <c r="NIW25" i="7" s="1"/>
  <c r="NIY25" i="7" s="1"/>
  <c r="NJA25" i="7" s="1"/>
  <c r="NJC25" i="7" s="1"/>
  <c r="NJE25" i="7" s="1"/>
  <c r="NJG25" i="7" s="1"/>
  <c r="NJI25" i="7" s="1"/>
  <c r="NJK25" i="7" s="1"/>
  <c r="NJM25" i="7" s="1"/>
  <c r="NJO25" i="7" s="1"/>
  <c r="NJQ25" i="7" s="1"/>
  <c r="NJS25" i="7" s="1"/>
  <c r="NJU25" i="7" s="1"/>
  <c r="NJW25" i="7" s="1"/>
  <c r="NJY25" i="7" s="1"/>
  <c r="NKA25" i="7" s="1"/>
  <c r="NKC25" i="7" s="1"/>
  <c r="NKE25" i="7" s="1"/>
  <c r="NKG25" i="7" s="1"/>
  <c r="NKI25" i="7" s="1"/>
  <c r="NKK25" i="7" s="1"/>
  <c r="NKM25" i="7" s="1"/>
  <c r="NKO25" i="7" s="1"/>
  <c r="NKQ25" i="7" s="1"/>
  <c r="NKS25" i="7" s="1"/>
  <c r="NKU25" i="7" s="1"/>
  <c r="NKW25" i="7" s="1"/>
  <c r="NKY25" i="7" s="1"/>
  <c r="NLA25" i="7" s="1"/>
  <c r="NLC25" i="7" s="1"/>
  <c r="NLE25" i="7" s="1"/>
  <c r="NLG25" i="7" s="1"/>
  <c r="NLI25" i="7" s="1"/>
  <c r="NLK25" i="7" s="1"/>
  <c r="NLM25" i="7" s="1"/>
  <c r="NLO25" i="7" s="1"/>
  <c r="NLQ25" i="7" s="1"/>
  <c r="NLS25" i="7" s="1"/>
  <c r="NLU25" i="7" s="1"/>
  <c r="NLW25" i="7" s="1"/>
  <c r="NLY25" i="7" s="1"/>
  <c r="NMA25" i="7" s="1"/>
  <c r="NMC25" i="7" s="1"/>
  <c r="NME25" i="7" s="1"/>
  <c r="NMG25" i="7" s="1"/>
  <c r="NMI25" i="7" s="1"/>
  <c r="NMK25" i="7" s="1"/>
  <c r="NMM25" i="7" s="1"/>
  <c r="NMO25" i="7" s="1"/>
  <c r="NMQ25" i="7" s="1"/>
  <c r="NMS25" i="7" s="1"/>
  <c r="NMU25" i="7" s="1"/>
  <c r="NMW25" i="7" s="1"/>
  <c r="NMY25" i="7" s="1"/>
  <c r="NNA25" i="7" s="1"/>
  <c r="NNC25" i="7" s="1"/>
  <c r="NNE25" i="7" s="1"/>
  <c r="NNG25" i="7" s="1"/>
  <c r="NNI25" i="7" s="1"/>
  <c r="NNK25" i="7" s="1"/>
  <c r="NNM25" i="7" s="1"/>
  <c r="NNO25" i="7" s="1"/>
  <c r="NNQ25" i="7" s="1"/>
  <c r="NNS25" i="7" s="1"/>
  <c r="NNU25" i="7" s="1"/>
  <c r="NNW25" i="7" s="1"/>
  <c r="NNY25" i="7" s="1"/>
  <c r="NOA25" i="7" s="1"/>
  <c r="NOC25" i="7" s="1"/>
  <c r="NOE25" i="7" s="1"/>
  <c r="NOG25" i="7" s="1"/>
  <c r="NOI25" i="7" s="1"/>
  <c r="NOK25" i="7" s="1"/>
  <c r="NOM25" i="7" s="1"/>
  <c r="NOO25" i="7" s="1"/>
  <c r="NOQ25" i="7" s="1"/>
  <c r="NOS25" i="7" s="1"/>
  <c r="NOU25" i="7" s="1"/>
  <c r="NOW25" i="7" s="1"/>
  <c r="NOY25" i="7" s="1"/>
  <c r="NPA25" i="7" s="1"/>
  <c r="NPC25" i="7" s="1"/>
  <c r="NPE25" i="7" s="1"/>
  <c r="NPG25" i="7" s="1"/>
  <c r="NPI25" i="7" s="1"/>
  <c r="NPK25" i="7" s="1"/>
  <c r="NPM25" i="7" s="1"/>
  <c r="NPO25" i="7" s="1"/>
  <c r="NPQ25" i="7" s="1"/>
  <c r="NPS25" i="7" s="1"/>
  <c r="NPU25" i="7" s="1"/>
  <c r="NPW25" i="7" s="1"/>
  <c r="NPY25" i="7" s="1"/>
  <c r="NQA25" i="7" s="1"/>
  <c r="NQC25" i="7" s="1"/>
  <c r="NQE25" i="7" s="1"/>
  <c r="NQG25" i="7" s="1"/>
  <c r="NQI25" i="7" s="1"/>
  <c r="NQK25" i="7" s="1"/>
  <c r="NQM25" i="7" s="1"/>
  <c r="NQO25" i="7" s="1"/>
  <c r="NQQ25" i="7" s="1"/>
  <c r="NQS25" i="7" s="1"/>
  <c r="NQU25" i="7" s="1"/>
  <c r="NQW25" i="7" s="1"/>
  <c r="NQY25" i="7" s="1"/>
  <c r="NRA25" i="7" s="1"/>
  <c r="NRC25" i="7" s="1"/>
  <c r="NRE25" i="7" s="1"/>
  <c r="NRG25" i="7" s="1"/>
  <c r="NRI25" i="7" s="1"/>
  <c r="NRK25" i="7" s="1"/>
  <c r="NRM25" i="7" s="1"/>
  <c r="NRO25" i="7" s="1"/>
  <c r="NRQ25" i="7" s="1"/>
  <c r="NRS25" i="7" s="1"/>
  <c r="NRU25" i="7" s="1"/>
  <c r="NRW25" i="7" s="1"/>
  <c r="NRY25" i="7" s="1"/>
  <c r="NSA25" i="7" s="1"/>
  <c r="NSC25" i="7" s="1"/>
  <c r="NSE25" i="7" s="1"/>
  <c r="NSG25" i="7" s="1"/>
  <c r="NSI25" i="7" s="1"/>
  <c r="NSK25" i="7" s="1"/>
  <c r="NSM25" i="7" s="1"/>
  <c r="NSO25" i="7" s="1"/>
  <c r="NSQ25" i="7" s="1"/>
  <c r="NSS25" i="7" s="1"/>
  <c r="NSU25" i="7" s="1"/>
  <c r="NSW25" i="7" s="1"/>
  <c r="NSY25" i="7" s="1"/>
  <c r="NTA25" i="7" s="1"/>
  <c r="NTC25" i="7" s="1"/>
  <c r="NTE25" i="7" s="1"/>
  <c r="NTG25" i="7" s="1"/>
  <c r="NTI25" i="7" s="1"/>
  <c r="NTK25" i="7" s="1"/>
  <c r="NTM25" i="7" s="1"/>
  <c r="NTO25" i="7" s="1"/>
  <c r="NTQ25" i="7" s="1"/>
  <c r="NTS25" i="7" s="1"/>
  <c r="NTU25" i="7" s="1"/>
  <c r="NTW25" i="7" s="1"/>
  <c r="NTY25" i="7" s="1"/>
  <c r="NUA25" i="7" s="1"/>
  <c r="NUC25" i="7" s="1"/>
  <c r="NUE25" i="7" s="1"/>
  <c r="NUG25" i="7" s="1"/>
  <c r="NUI25" i="7" s="1"/>
  <c r="NUK25" i="7" s="1"/>
  <c r="NUM25" i="7" s="1"/>
  <c r="NUO25" i="7" s="1"/>
  <c r="NUQ25" i="7" s="1"/>
  <c r="NUS25" i="7" s="1"/>
  <c r="NUU25" i="7" s="1"/>
  <c r="NUW25" i="7" s="1"/>
  <c r="NUY25" i="7" s="1"/>
  <c r="NVA25" i="7" s="1"/>
  <c r="NVC25" i="7" s="1"/>
  <c r="NVE25" i="7" s="1"/>
  <c r="NVG25" i="7" s="1"/>
  <c r="NVI25" i="7" s="1"/>
  <c r="NVK25" i="7" s="1"/>
  <c r="NVM25" i="7" s="1"/>
  <c r="NVO25" i="7" s="1"/>
  <c r="NVQ25" i="7" s="1"/>
  <c r="NVS25" i="7" s="1"/>
  <c r="NVU25" i="7" s="1"/>
  <c r="NVW25" i="7" s="1"/>
  <c r="NVY25" i="7" s="1"/>
  <c r="NWA25" i="7" s="1"/>
  <c r="NWC25" i="7" s="1"/>
  <c r="NWE25" i="7" s="1"/>
  <c r="NWG25" i="7" s="1"/>
  <c r="NWI25" i="7" s="1"/>
  <c r="NWK25" i="7" s="1"/>
  <c r="NWM25" i="7" s="1"/>
  <c r="NWO25" i="7" s="1"/>
  <c r="NWQ25" i="7" s="1"/>
  <c r="NWS25" i="7" s="1"/>
  <c r="NWU25" i="7" s="1"/>
  <c r="NWW25" i="7" s="1"/>
  <c r="NWY25" i="7" s="1"/>
  <c r="NXA25" i="7" s="1"/>
  <c r="NXC25" i="7" s="1"/>
  <c r="NXE25" i="7" s="1"/>
  <c r="NXG25" i="7" s="1"/>
  <c r="NXI25" i="7" s="1"/>
  <c r="NXK25" i="7" s="1"/>
  <c r="NXM25" i="7" s="1"/>
  <c r="NXO25" i="7" s="1"/>
  <c r="NXQ25" i="7" s="1"/>
  <c r="NXS25" i="7" s="1"/>
  <c r="NXU25" i="7" s="1"/>
  <c r="NXW25" i="7" s="1"/>
  <c r="NXY25" i="7" s="1"/>
  <c r="NYA25" i="7" s="1"/>
  <c r="NYC25" i="7" s="1"/>
  <c r="NYE25" i="7" s="1"/>
  <c r="NYG25" i="7" s="1"/>
  <c r="NYI25" i="7" s="1"/>
  <c r="NYK25" i="7" s="1"/>
  <c r="NYM25" i="7" s="1"/>
  <c r="NYO25" i="7" s="1"/>
  <c r="NYQ25" i="7" s="1"/>
  <c r="NYS25" i="7" s="1"/>
  <c r="NYU25" i="7" s="1"/>
  <c r="NYW25" i="7" s="1"/>
  <c r="NYY25" i="7" s="1"/>
  <c r="NZA25" i="7" s="1"/>
  <c r="NZC25" i="7" s="1"/>
  <c r="NZE25" i="7" s="1"/>
  <c r="NZG25" i="7" s="1"/>
  <c r="NZI25" i="7" s="1"/>
  <c r="NZK25" i="7" s="1"/>
  <c r="NZM25" i="7" s="1"/>
  <c r="NZO25" i="7" s="1"/>
  <c r="NZQ25" i="7" s="1"/>
  <c r="NZS25" i="7" s="1"/>
  <c r="NZU25" i="7" s="1"/>
  <c r="NZW25" i="7" s="1"/>
  <c r="NZY25" i="7" s="1"/>
  <c r="OAA25" i="7" s="1"/>
  <c r="OAC25" i="7" s="1"/>
  <c r="OAE25" i="7" s="1"/>
  <c r="OAG25" i="7" s="1"/>
  <c r="OAI25" i="7" s="1"/>
  <c r="OAK25" i="7" s="1"/>
  <c r="OAM25" i="7" s="1"/>
  <c r="OAO25" i="7" s="1"/>
  <c r="OAQ25" i="7" s="1"/>
  <c r="OAS25" i="7" s="1"/>
  <c r="OAU25" i="7" s="1"/>
  <c r="OAW25" i="7" s="1"/>
  <c r="OAY25" i="7" s="1"/>
  <c r="OBA25" i="7" s="1"/>
  <c r="OBC25" i="7" s="1"/>
  <c r="OBE25" i="7" s="1"/>
  <c r="OBG25" i="7" s="1"/>
  <c r="OBI25" i="7" s="1"/>
  <c r="OBK25" i="7" s="1"/>
  <c r="OBM25" i="7" s="1"/>
  <c r="OBO25" i="7" s="1"/>
  <c r="OBQ25" i="7" s="1"/>
  <c r="OBS25" i="7" s="1"/>
  <c r="OBU25" i="7" s="1"/>
  <c r="OBW25" i="7" s="1"/>
  <c r="OBY25" i="7" s="1"/>
  <c r="OCA25" i="7" s="1"/>
  <c r="OCC25" i="7" s="1"/>
  <c r="OCE25" i="7" s="1"/>
  <c r="OCG25" i="7" s="1"/>
  <c r="OCI25" i="7" s="1"/>
  <c r="OCK25" i="7" s="1"/>
  <c r="OCM25" i="7" s="1"/>
  <c r="OCO25" i="7" s="1"/>
  <c r="OCQ25" i="7" s="1"/>
  <c r="OCS25" i="7" s="1"/>
  <c r="OCU25" i="7" s="1"/>
  <c r="OCW25" i="7" s="1"/>
  <c r="OCY25" i="7" s="1"/>
  <c r="ODA25" i="7" s="1"/>
  <c r="ODC25" i="7" s="1"/>
  <c r="ODE25" i="7" s="1"/>
  <c r="ODG25" i="7" s="1"/>
  <c r="ODI25" i="7" s="1"/>
  <c r="ODK25" i="7" s="1"/>
  <c r="ODM25" i="7" s="1"/>
  <c r="ODO25" i="7" s="1"/>
  <c r="ODQ25" i="7" s="1"/>
  <c r="ODS25" i="7" s="1"/>
  <c r="ODU25" i="7" s="1"/>
  <c r="ODW25" i="7" s="1"/>
  <c r="ODY25" i="7" s="1"/>
  <c r="OEA25" i="7" s="1"/>
  <c r="OEC25" i="7" s="1"/>
  <c r="OEE25" i="7" s="1"/>
  <c r="OEG25" i="7" s="1"/>
  <c r="OEI25" i="7" s="1"/>
  <c r="OEK25" i="7" s="1"/>
  <c r="OEM25" i="7" s="1"/>
  <c r="OEO25" i="7" s="1"/>
  <c r="OEQ25" i="7" s="1"/>
  <c r="OES25" i="7" s="1"/>
  <c r="OEU25" i="7" s="1"/>
  <c r="OEW25" i="7" s="1"/>
  <c r="OEY25" i="7" s="1"/>
  <c r="OFA25" i="7" s="1"/>
  <c r="OFC25" i="7" s="1"/>
  <c r="OFE25" i="7" s="1"/>
  <c r="OFG25" i="7" s="1"/>
  <c r="OFI25" i="7" s="1"/>
  <c r="OFK25" i="7" s="1"/>
  <c r="OFM25" i="7" s="1"/>
  <c r="OFO25" i="7" s="1"/>
  <c r="OFQ25" i="7" s="1"/>
  <c r="OFS25" i="7" s="1"/>
  <c r="OFU25" i="7" s="1"/>
  <c r="OFW25" i="7" s="1"/>
  <c r="OFY25" i="7" s="1"/>
  <c r="OGA25" i="7" s="1"/>
  <c r="OGC25" i="7" s="1"/>
  <c r="OGE25" i="7" s="1"/>
  <c r="OGG25" i="7" s="1"/>
  <c r="OGI25" i="7" s="1"/>
  <c r="OGK25" i="7" s="1"/>
  <c r="OGM25" i="7" s="1"/>
  <c r="OGO25" i="7" s="1"/>
  <c r="OGQ25" i="7" s="1"/>
  <c r="OGS25" i="7" s="1"/>
  <c r="OGU25" i="7" s="1"/>
  <c r="OGW25" i="7" s="1"/>
  <c r="OGY25" i="7" s="1"/>
  <c r="OHA25" i="7" s="1"/>
  <c r="OHC25" i="7" s="1"/>
  <c r="OHE25" i="7" s="1"/>
  <c r="OHG25" i="7" s="1"/>
  <c r="OHI25" i="7" s="1"/>
  <c r="OHK25" i="7" s="1"/>
  <c r="OHM25" i="7" s="1"/>
  <c r="OHO25" i="7" s="1"/>
  <c r="OHQ25" i="7" s="1"/>
  <c r="OHS25" i="7" s="1"/>
  <c r="OHU25" i="7" s="1"/>
  <c r="OHW25" i="7" s="1"/>
  <c r="OHY25" i="7" s="1"/>
  <c r="OIA25" i="7" s="1"/>
  <c r="OIC25" i="7" s="1"/>
  <c r="OIE25" i="7" s="1"/>
  <c r="OIG25" i="7" s="1"/>
  <c r="OII25" i="7" s="1"/>
  <c r="OIK25" i="7" s="1"/>
  <c r="OIM25" i="7" s="1"/>
  <c r="OIO25" i="7" s="1"/>
  <c r="OIQ25" i="7" s="1"/>
  <c r="OIS25" i="7" s="1"/>
  <c r="OIU25" i="7" s="1"/>
  <c r="OIW25" i="7" s="1"/>
  <c r="OIY25" i="7" s="1"/>
  <c r="OJA25" i="7" s="1"/>
  <c r="OJC25" i="7" s="1"/>
  <c r="OJE25" i="7" s="1"/>
  <c r="OJG25" i="7" s="1"/>
  <c r="OJI25" i="7" s="1"/>
  <c r="OJK25" i="7" s="1"/>
  <c r="OJM25" i="7" s="1"/>
  <c r="OJO25" i="7" s="1"/>
  <c r="OJQ25" i="7" s="1"/>
  <c r="OJS25" i="7" s="1"/>
  <c r="OJU25" i="7" s="1"/>
  <c r="OJW25" i="7" s="1"/>
  <c r="OJY25" i="7" s="1"/>
  <c r="OKA25" i="7" s="1"/>
  <c r="OKC25" i="7" s="1"/>
  <c r="OKE25" i="7" s="1"/>
  <c r="OKG25" i="7" s="1"/>
  <c r="OKI25" i="7" s="1"/>
  <c r="OKK25" i="7" s="1"/>
  <c r="OKM25" i="7" s="1"/>
  <c r="OKO25" i="7" s="1"/>
  <c r="OKQ25" i="7" s="1"/>
  <c r="OKS25" i="7" s="1"/>
  <c r="OKU25" i="7" s="1"/>
  <c r="OKW25" i="7" s="1"/>
  <c r="OKY25" i="7" s="1"/>
  <c r="OLA25" i="7" s="1"/>
  <c r="OLC25" i="7" s="1"/>
  <c r="OLE25" i="7" s="1"/>
  <c r="OLG25" i="7" s="1"/>
  <c r="OLI25" i="7" s="1"/>
  <c r="OLK25" i="7" s="1"/>
  <c r="OLM25" i="7" s="1"/>
  <c r="OLO25" i="7" s="1"/>
  <c r="OLQ25" i="7" s="1"/>
  <c r="OLS25" i="7" s="1"/>
  <c r="OLU25" i="7" s="1"/>
  <c r="OLW25" i="7" s="1"/>
  <c r="OLY25" i="7" s="1"/>
  <c r="OMA25" i="7" s="1"/>
  <c r="OMC25" i="7" s="1"/>
  <c r="OME25" i="7" s="1"/>
  <c r="OMG25" i="7" s="1"/>
  <c r="OMI25" i="7" s="1"/>
  <c r="OMK25" i="7" s="1"/>
  <c r="OMM25" i="7" s="1"/>
  <c r="OMO25" i="7" s="1"/>
  <c r="OMQ25" i="7" s="1"/>
  <c r="OMS25" i="7" s="1"/>
  <c r="OMU25" i="7" s="1"/>
  <c r="OMW25" i="7" s="1"/>
  <c r="OMY25" i="7" s="1"/>
  <c r="ONA25" i="7" s="1"/>
  <c r="ONC25" i="7" s="1"/>
  <c r="ONE25" i="7" s="1"/>
  <c r="ONG25" i="7" s="1"/>
  <c r="ONI25" i="7" s="1"/>
  <c r="ONK25" i="7" s="1"/>
  <c r="ONM25" i="7" s="1"/>
  <c r="ONO25" i="7" s="1"/>
  <c r="ONQ25" i="7" s="1"/>
  <c r="ONS25" i="7" s="1"/>
  <c r="ONU25" i="7" s="1"/>
  <c r="ONW25" i="7" s="1"/>
  <c r="ONY25" i="7" s="1"/>
  <c r="OOA25" i="7" s="1"/>
  <c r="OOC25" i="7" s="1"/>
  <c r="OOE25" i="7" s="1"/>
  <c r="OOG25" i="7" s="1"/>
  <c r="OOI25" i="7" s="1"/>
  <c r="OOK25" i="7" s="1"/>
  <c r="OOM25" i="7" s="1"/>
  <c r="OOO25" i="7" s="1"/>
  <c r="OOQ25" i="7" s="1"/>
  <c r="OOS25" i="7" s="1"/>
  <c r="OOU25" i="7" s="1"/>
  <c r="OOW25" i="7" s="1"/>
  <c r="OOY25" i="7" s="1"/>
  <c r="OPA25" i="7" s="1"/>
  <c r="OPC25" i="7" s="1"/>
  <c r="OPE25" i="7" s="1"/>
  <c r="OPG25" i="7" s="1"/>
  <c r="OPI25" i="7" s="1"/>
  <c r="OPK25" i="7" s="1"/>
  <c r="OPM25" i="7" s="1"/>
  <c r="OPO25" i="7" s="1"/>
  <c r="OPQ25" i="7" s="1"/>
  <c r="OPS25" i="7" s="1"/>
  <c r="OPU25" i="7" s="1"/>
  <c r="OPW25" i="7" s="1"/>
  <c r="OPY25" i="7" s="1"/>
  <c r="OQA25" i="7" s="1"/>
  <c r="OQC25" i="7" s="1"/>
  <c r="OQE25" i="7" s="1"/>
  <c r="OQG25" i="7" s="1"/>
  <c r="OQI25" i="7" s="1"/>
  <c r="OQK25" i="7" s="1"/>
  <c r="OQM25" i="7" s="1"/>
  <c r="OQO25" i="7" s="1"/>
  <c r="OQQ25" i="7" s="1"/>
  <c r="OQS25" i="7" s="1"/>
  <c r="OQU25" i="7" s="1"/>
  <c r="OQW25" i="7" s="1"/>
  <c r="OQY25" i="7" s="1"/>
  <c r="ORA25" i="7" s="1"/>
  <c r="ORC25" i="7" s="1"/>
  <c r="ORE25" i="7" s="1"/>
  <c r="ORG25" i="7" s="1"/>
  <c r="ORI25" i="7" s="1"/>
  <c r="ORK25" i="7" s="1"/>
  <c r="ORM25" i="7" s="1"/>
  <c r="ORO25" i="7" s="1"/>
  <c r="ORQ25" i="7" s="1"/>
  <c r="ORS25" i="7" s="1"/>
  <c r="ORU25" i="7" s="1"/>
  <c r="ORW25" i="7" s="1"/>
  <c r="ORY25" i="7" s="1"/>
  <c r="OSA25" i="7" s="1"/>
  <c r="OSC25" i="7" s="1"/>
  <c r="OSE25" i="7" s="1"/>
  <c r="OSG25" i="7" s="1"/>
  <c r="OSI25" i="7" s="1"/>
  <c r="OSK25" i="7" s="1"/>
  <c r="OSM25" i="7" s="1"/>
  <c r="OSO25" i="7" s="1"/>
  <c r="OSQ25" i="7" s="1"/>
  <c r="OSS25" i="7" s="1"/>
  <c r="OSU25" i="7" s="1"/>
  <c r="OSW25" i="7" s="1"/>
  <c r="OSY25" i="7" s="1"/>
  <c r="OTA25" i="7" s="1"/>
  <c r="OTC25" i="7" s="1"/>
  <c r="OTE25" i="7" s="1"/>
  <c r="OTG25" i="7" s="1"/>
  <c r="OTI25" i="7" s="1"/>
  <c r="OTK25" i="7" s="1"/>
  <c r="OTM25" i="7" s="1"/>
  <c r="OTO25" i="7" s="1"/>
  <c r="OTQ25" i="7" s="1"/>
  <c r="OTS25" i="7" s="1"/>
  <c r="OTU25" i="7" s="1"/>
  <c r="OTW25" i="7" s="1"/>
  <c r="OTY25" i="7" s="1"/>
  <c r="OUA25" i="7" s="1"/>
  <c r="OUC25" i="7" s="1"/>
  <c r="OUE25" i="7" s="1"/>
  <c r="OUG25" i="7" s="1"/>
  <c r="OUI25" i="7" s="1"/>
  <c r="OUK25" i="7" s="1"/>
  <c r="OUM25" i="7" s="1"/>
  <c r="OUO25" i="7" s="1"/>
  <c r="OUQ25" i="7" s="1"/>
  <c r="OUS25" i="7" s="1"/>
  <c r="OUU25" i="7" s="1"/>
  <c r="OUW25" i="7" s="1"/>
  <c r="OUY25" i="7" s="1"/>
  <c r="OVA25" i="7" s="1"/>
  <c r="OVC25" i="7" s="1"/>
  <c r="OVE25" i="7" s="1"/>
  <c r="OVG25" i="7" s="1"/>
  <c r="OVI25" i="7" s="1"/>
  <c r="OVK25" i="7" s="1"/>
  <c r="OVM25" i="7" s="1"/>
  <c r="OVO25" i="7" s="1"/>
  <c r="OVQ25" i="7" s="1"/>
  <c r="OVS25" i="7" s="1"/>
  <c r="OVU25" i="7" s="1"/>
  <c r="OVW25" i="7" s="1"/>
  <c r="OVY25" i="7" s="1"/>
  <c r="OWA25" i="7" s="1"/>
  <c r="OWC25" i="7" s="1"/>
  <c r="OWE25" i="7" s="1"/>
  <c r="OWG25" i="7" s="1"/>
  <c r="OWI25" i="7" s="1"/>
  <c r="OWK25" i="7" s="1"/>
  <c r="OWM25" i="7" s="1"/>
  <c r="OWO25" i="7" s="1"/>
  <c r="OWQ25" i="7" s="1"/>
  <c r="OWS25" i="7" s="1"/>
  <c r="OWU25" i="7" s="1"/>
  <c r="OWW25" i="7" s="1"/>
  <c r="OWY25" i="7" s="1"/>
  <c r="OXA25" i="7" s="1"/>
  <c r="OXC25" i="7" s="1"/>
  <c r="OXE25" i="7" s="1"/>
  <c r="OXG25" i="7" s="1"/>
  <c r="OXI25" i="7" s="1"/>
  <c r="OXK25" i="7" s="1"/>
  <c r="OXM25" i="7" s="1"/>
  <c r="OXO25" i="7" s="1"/>
  <c r="OXQ25" i="7" s="1"/>
  <c r="OXS25" i="7" s="1"/>
  <c r="OXU25" i="7" s="1"/>
  <c r="OXW25" i="7" s="1"/>
  <c r="OXY25" i="7" s="1"/>
  <c r="OYA25" i="7" s="1"/>
  <c r="OYC25" i="7" s="1"/>
  <c r="OYE25" i="7" s="1"/>
  <c r="OYG25" i="7" s="1"/>
  <c r="OYI25" i="7" s="1"/>
  <c r="OYK25" i="7" s="1"/>
  <c r="OYM25" i="7" s="1"/>
  <c r="OYO25" i="7" s="1"/>
  <c r="OYQ25" i="7" s="1"/>
  <c r="OYS25" i="7" s="1"/>
  <c r="OYU25" i="7" s="1"/>
  <c r="OYW25" i="7" s="1"/>
  <c r="OYY25" i="7" s="1"/>
  <c r="OZA25" i="7" s="1"/>
  <c r="OZC25" i="7" s="1"/>
  <c r="OZE25" i="7" s="1"/>
  <c r="OZG25" i="7" s="1"/>
  <c r="OZI25" i="7" s="1"/>
  <c r="OZK25" i="7" s="1"/>
  <c r="OZM25" i="7" s="1"/>
  <c r="OZO25" i="7" s="1"/>
  <c r="OZQ25" i="7" s="1"/>
  <c r="OZS25" i="7" s="1"/>
  <c r="OZU25" i="7" s="1"/>
  <c r="OZW25" i="7" s="1"/>
  <c r="OZY25" i="7" s="1"/>
  <c r="PAA25" i="7" s="1"/>
  <c r="PAC25" i="7" s="1"/>
  <c r="PAE25" i="7" s="1"/>
  <c r="PAG25" i="7" s="1"/>
  <c r="PAI25" i="7" s="1"/>
  <c r="PAK25" i="7" s="1"/>
  <c r="PAM25" i="7" s="1"/>
  <c r="PAO25" i="7" s="1"/>
  <c r="PAQ25" i="7" s="1"/>
  <c r="PAS25" i="7" s="1"/>
  <c r="PAU25" i="7" s="1"/>
  <c r="PAW25" i="7" s="1"/>
  <c r="PAY25" i="7" s="1"/>
  <c r="PBA25" i="7" s="1"/>
  <c r="PBC25" i="7" s="1"/>
  <c r="PBE25" i="7" s="1"/>
  <c r="PBG25" i="7" s="1"/>
  <c r="PBI25" i="7" s="1"/>
  <c r="PBK25" i="7" s="1"/>
  <c r="PBM25" i="7" s="1"/>
  <c r="PBO25" i="7" s="1"/>
  <c r="PBQ25" i="7" s="1"/>
  <c r="PBS25" i="7" s="1"/>
  <c r="PBU25" i="7" s="1"/>
  <c r="PBW25" i="7" s="1"/>
  <c r="PBY25" i="7" s="1"/>
  <c r="PCA25" i="7" s="1"/>
  <c r="PCC25" i="7" s="1"/>
  <c r="PCE25" i="7" s="1"/>
  <c r="PCG25" i="7" s="1"/>
  <c r="PCI25" i="7" s="1"/>
  <c r="PCK25" i="7" s="1"/>
  <c r="PCM25" i="7" s="1"/>
  <c r="PCO25" i="7" s="1"/>
  <c r="PCQ25" i="7" s="1"/>
  <c r="PCS25" i="7" s="1"/>
  <c r="PCU25" i="7" s="1"/>
  <c r="PCW25" i="7" s="1"/>
  <c r="PCY25" i="7" s="1"/>
  <c r="PDA25" i="7" s="1"/>
  <c r="PDC25" i="7" s="1"/>
  <c r="PDE25" i="7" s="1"/>
  <c r="PDG25" i="7" s="1"/>
  <c r="PDI25" i="7" s="1"/>
  <c r="PDK25" i="7" s="1"/>
  <c r="PDM25" i="7" s="1"/>
  <c r="PDO25" i="7" s="1"/>
  <c r="PDQ25" i="7" s="1"/>
  <c r="PDS25" i="7" s="1"/>
  <c r="PDU25" i="7" s="1"/>
  <c r="PDW25" i="7" s="1"/>
  <c r="PDY25" i="7" s="1"/>
  <c r="PEA25" i="7" s="1"/>
  <c r="PEC25" i="7" s="1"/>
  <c r="PEE25" i="7" s="1"/>
  <c r="PEG25" i="7" s="1"/>
  <c r="PEI25" i="7" s="1"/>
  <c r="PEK25" i="7" s="1"/>
  <c r="PEM25" i="7" s="1"/>
  <c r="PEO25" i="7" s="1"/>
  <c r="PEQ25" i="7" s="1"/>
  <c r="PES25" i="7" s="1"/>
  <c r="PEU25" i="7" s="1"/>
  <c r="PEW25" i="7" s="1"/>
  <c r="PEY25" i="7" s="1"/>
  <c r="PFA25" i="7" s="1"/>
  <c r="PFC25" i="7" s="1"/>
  <c r="PFE25" i="7" s="1"/>
  <c r="PFG25" i="7" s="1"/>
  <c r="PFI25" i="7" s="1"/>
  <c r="PFK25" i="7" s="1"/>
  <c r="PFM25" i="7" s="1"/>
  <c r="PFO25" i="7" s="1"/>
  <c r="PFQ25" i="7" s="1"/>
  <c r="PFS25" i="7" s="1"/>
  <c r="PFU25" i="7" s="1"/>
  <c r="PFW25" i="7" s="1"/>
  <c r="PFY25" i="7" s="1"/>
  <c r="PGA25" i="7" s="1"/>
  <c r="PGC25" i="7" s="1"/>
  <c r="PGE25" i="7" s="1"/>
  <c r="PGG25" i="7" s="1"/>
  <c r="PGI25" i="7" s="1"/>
  <c r="PGK25" i="7" s="1"/>
  <c r="PGM25" i="7" s="1"/>
  <c r="PGO25" i="7" s="1"/>
  <c r="PGQ25" i="7" s="1"/>
  <c r="PGS25" i="7" s="1"/>
  <c r="PGU25" i="7" s="1"/>
  <c r="PGW25" i="7" s="1"/>
  <c r="PGY25" i="7" s="1"/>
  <c r="PHA25" i="7" s="1"/>
  <c r="PHC25" i="7" s="1"/>
  <c r="PHE25" i="7" s="1"/>
  <c r="PHG25" i="7" s="1"/>
  <c r="PHI25" i="7" s="1"/>
  <c r="PHK25" i="7" s="1"/>
  <c r="PHM25" i="7" s="1"/>
  <c r="PHO25" i="7" s="1"/>
  <c r="PHQ25" i="7" s="1"/>
  <c r="PHS25" i="7" s="1"/>
  <c r="PHU25" i="7" s="1"/>
  <c r="PHW25" i="7" s="1"/>
  <c r="PHY25" i="7" s="1"/>
  <c r="PIA25" i="7" s="1"/>
  <c r="PIC25" i="7" s="1"/>
  <c r="PIE25" i="7" s="1"/>
  <c r="PIG25" i="7" s="1"/>
  <c r="PII25" i="7" s="1"/>
  <c r="PIK25" i="7" s="1"/>
  <c r="PIM25" i="7" s="1"/>
  <c r="PIO25" i="7" s="1"/>
  <c r="PIQ25" i="7" s="1"/>
  <c r="PIS25" i="7" s="1"/>
  <c r="PIU25" i="7" s="1"/>
  <c r="PIW25" i="7" s="1"/>
  <c r="PIY25" i="7" s="1"/>
  <c r="PJA25" i="7" s="1"/>
  <c r="PJC25" i="7" s="1"/>
  <c r="PJE25" i="7" s="1"/>
  <c r="PJG25" i="7" s="1"/>
  <c r="PJI25" i="7" s="1"/>
  <c r="PJK25" i="7" s="1"/>
  <c r="PJM25" i="7" s="1"/>
  <c r="PJO25" i="7" s="1"/>
  <c r="PJQ25" i="7" s="1"/>
  <c r="PJS25" i="7" s="1"/>
  <c r="PJU25" i="7" s="1"/>
  <c r="PJW25" i="7" s="1"/>
  <c r="PJY25" i="7" s="1"/>
  <c r="PKA25" i="7" s="1"/>
  <c r="PKC25" i="7" s="1"/>
  <c r="PKE25" i="7" s="1"/>
  <c r="PKG25" i="7" s="1"/>
  <c r="PKI25" i="7" s="1"/>
  <c r="PKK25" i="7" s="1"/>
  <c r="PKM25" i="7" s="1"/>
  <c r="PKO25" i="7" s="1"/>
  <c r="PKQ25" i="7" s="1"/>
  <c r="PKS25" i="7" s="1"/>
  <c r="PKU25" i="7" s="1"/>
  <c r="PKW25" i="7" s="1"/>
  <c r="PKY25" i="7" s="1"/>
  <c r="PLA25" i="7" s="1"/>
  <c r="PLC25" i="7" s="1"/>
  <c r="PLE25" i="7" s="1"/>
  <c r="PLG25" i="7" s="1"/>
  <c r="PLI25" i="7" s="1"/>
  <c r="PLK25" i="7" s="1"/>
  <c r="PLM25" i="7" s="1"/>
  <c r="PLO25" i="7" s="1"/>
  <c r="PLQ25" i="7" s="1"/>
  <c r="PLS25" i="7" s="1"/>
  <c r="PLU25" i="7" s="1"/>
  <c r="PLW25" i="7" s="1"/>
  <c r="PLY25" i="7" s="1"/>
  <c r="PMA25" i="7" s="1"/>
  <c r="PMC25" i="7" s="1"/>
  <c r="PME25" i="7" s="1"/>
  <c r="PMG25" i="7" s="1"/>
  <c r="PMI25" i="7" s="1"/>
  <c r="PMK25" i="7" s="1"/>
  <c r="PMM25" i="7" s="1"/>
  <c r="PMO25" i="7" s="1"/>
  <c r="PMQ25" i="7" s="1"/>
  <c r="PMS25" i="7" s="1"/>
  <c r="PMU25" i="7" s="1"/>
  <c r="PMW25" i="7" s="1"/>
  <c r="PMY25" i="7" s="1"/>
  <c r="PNA25" i="7" s="1"/>
  <c r="PNC25" i="7" s="1"/>
  <c r="PNE25" i="7" s="1"/>
  <c r="PNG25" i="7" s="1"/>
  <c r="PNI25" i="7" s="1"/>
  <c r="PNK25" i="7" s="1"/>
  <c r="PNM25" i="7" s="1"/>
  <c r="PNO25" i="7" s="1"/>
  <c r="PNQ25" i="7" s="1"/>
  <c r="PNS25" i="7" s="1"/>
  <c r="PNU25" i="7" s="1"/>
  <c r="PNW25" i="7" s="1"/>
  <c r="PNY25" i="7" s="1"/>
  <c r="POA25" i="7" s="1"/>
  <c r="POC25" i="7" s="1"/>
  <c r="POE25" i="7" s="1"/>
  <c r="POG25" i="7" s="1"/>
  <c r="POI25" i="7" s="1"/>
  <c r="POK25" i="7" s="1"/>
  <c r="POM25" i="7" s="1"/>
  <c r="POO25" i="7" s="1"/>
  <c r="POQ25" i="7" s="1"/>
  <c r="POS25" i="7" s="1"/>
  <c r="POU25" i="7" s="1"/>
  <c r="POW25" i="7" s="1"/>
  <c r="POY25" i="7" s="1"/>
  <c r="PPA25" i="7" s="1"/>
  <c r="PPC25" i="7" s="1"/>
  <c r="PPE25" i="7" s="1"/>
  <c r="PPG25" i="7" s="1"/>
  <c r="PPI25" i="7" s="1"/>
  <c r="PPK25" i="7" s="1"/>
  <c r="PPM25" i="7" s="1"/>
  <c r="PPO25" i="7" s="1"/>
  <c r="PPQ25" i="7" s="1"/>
  <c r="PPS25" i="7" s="1"/>
  <c r="PPU25" i="7" s="1"/>
  <c r="PPW25" i="7" s="1"/>
  <c r="PPY25" i="7" s="1"/>
  <c r="PQA25" i="7" s="1"/>
  <c r="PQC25" i="7" s="1"/>
  <c r="PQE25" i="7" s="1"/>
  <c r="PQG25" i="7" s="1"/>
  <c r="PQI25" i="7" s="1"/>
  <c r="PQK25" i="7" s="1"/>
  <c r="PQM25" i="7" s="1"/>
  <c r="PQO25" i="7" s="1"/>
  <c r="PQQ25" i="7" s="1"/>
  <c r="PQS25" i="7" s="1"/>
  <c r="PQU25" i="7" s="1"/>
  <c r="PQW25" i="7" s="1"/>
  <c r="PQY25" i="7" s="1"/>
  <c r="PRA25" i="7" s="1"/>
  <c r="PRC25" i="7" s="1"/>
  <c r="PRE25" i="7" s="1"/>
  <c r="PRG25" i="7" s="1"/>
  <c r="PRI25" i="7" s="1"/>
  <c r="PRK25" i="7" s="1"/>
  <c r="PRM25" i="7" s="1"/>
  <c r="PRO25" i="7" s="1"/>
  <c r="PRQ25" i="7" s="1"/>
  <c r="PRS25" i="7" s="1"/>
  <c r="PRU25" i="7" s="1"/>
  <c r="PRW25" i="7" s="1"/>
  <c r="PRY25" i="7" s="1"/>
  <c r="PSA25" i="7" s="1"/>
  <c r="PSC25" i="7" s="1"/>
  <c r="PSE25" i="7" s="1"/>
  <c r="PSG25" i="7" s="1"/>
  <c r="PSI25" i="7" s="1"/>
  <c r="PSK25" i="7" s="1"/>
  <c r="PSM25" i="7" s="1"/>
  <c r="PSO25" i="7" s="1"/>
  <c r="PSQ25" i="7" s="1"/>
  <c r="PSS25" i="7" s="1"/>
  <c r="PSU25" i="7" s="1"/>
  <c r="PSW25" i="7" s="1"/>
  <c r="PSY25" i="7" s="1"/>
  <c r="PTA25" i="7" s="1"/>
  <c r="PTC25" i="7" s="1"/>
  <c r="PTE25" i="7" s="1"/>
  <c r="PTG25" i="7" s="1"/>
  <c r="PTI25" i="7" s="1"/>
  <c r="PTK25" i="7" s="1"/>
  <c r="PTM25" i="7" s="1"/>
  <c r="PTO25" i="7" s="1"/>
  <c r="PTQ25" i="7" s="1"/>
  <c r="PTS25" i="7" s="1"/>
  <c r="PTU25" i="7" s="1"/>
  <c r="PTW25" i="7" s="1"/>
  <c r="PTY25" i="7" s="1"/>
  <c r="PUA25" i="7" s="1"/>
  <c r="PUC25" i="7" s="1"/>
  <c r="PUE25" i="7" s="1"/>
  <c r="PUG25" i="7" s="1"/>
  <c r="PUI25" i="7" s="1"/>
  <c r="PUK25" i="7" s="1"/>
  <c r="PUM25" i="7" s="1"/>
  <c r="PUO25" i="7" s="1"/>
  <c r="PUQ25" i="7" s="1"/>
  <c r="PUS25" i="7" s="1"/>
  <c r="PUU25" i="7" s="1"/>
  <c r="PUW25" i="7" s="1"/>
  <c r="PUY25" i="7" s="1"/>
  <c r="PVA25" i="7" s="1"/>
  <c r="PVC25" i="7" s="1"/>
  <c r="PVE25" i="7" s="1"/>
  <c r="PVG25" i="7" s="1"/>
  <c r="PVI25" i="7" s="1"/>
  <c r="PVK25" i="7" s="1"/>
  <c r="PVM25" i="7" s="1"/>
  <c r="PVO25" i="7" s="1"/>
  <c r="PVQ25" i="7" s="1"/>
  <c r="PVS25" i="7" s="1"/>
  <c r="PVU25" i="7" s="1"/>
  <c r="PVW25" i="7" s="1"/>
  <c r="PVY25" i="7" s="1"/>
  <c r="PWA25" i="7" s="1"/>
  <c r="PWC25" i="7" s="1"/>
  <c r="PWE25" i="7" s="1"/>
  <c r="PWG25" i="7" s="1"/>
  <c r="PWI25" i="7" s="1"/>
  <c r="PWK25" i="7" s="1"/>
  <c r="PWM25" i="7" s="1"/>
  <c r="PWO25" i="7" s="1"/>
  <c r="PWQ25" i="7" s="1"/>
  <c r="PWS25" i="7" s="1"/>
  <c r="PWU25" i="7" s="1"/>
  <c r="PWW25" i="7" s="1"/>
  <c r="PWY25" i="7" s="1"/>
  <c r="PXA25" i="7" s="1"/>
  <c r="PXC25" i="7" s="1"/>
  <c r="PXE25" i="7" s="1"/>
  <c r="PXG25" i="7" s="1"/>
  <c r="PXI25" i="7" s="1"/>
  <c r="PXK25" i="7" s="1"/>
  <c r="PXM25" i="7" s="1"/>
  <c r="PXO25" i="7" s="1"/>
  <c r="PXQ25" i="7" s="1"/>
  <c r="PXS25" i="7" s="1"/>
  <c r="PXU25" i="7" s="1"/>
  <c r="PXW25" i="7" s="1"/>
  <c r="PXY25" i="7" s="1"/>
  <c r="PYA25" i="7" s="1"/>
  <c r="PYC25" i="7" s="1"/>
  <c r="PYE25" i="7" s="1"/>
  <c r="PYG25" i="7" s="1"/>
  <c r="PYI25" i="7" s="1"/>
  <c r="PYK25" i="7" s="1"/>
  <c r="PYM25" i="7" s="1"/>
  <c r="PYO25" i="7" s="1"/>
  <c r="PYQ25" i="7" s="1"/>
  <c r="PYS25" i="7" s="1"/>
  <c r="PYU25" i="7" s="1"/>
  <c r="PYW25" i="7" s="1"/>
  <c r="PYY25" i="7" s="1"/>
  <c r="PZA25" i="7" s="1"/>
  <c r="PZC25" i="7" s="1"/>
  <c r="PZE25" i="7" s="1"/>
  <c r="PZG25" i="7" s="1"/>
  <c r="PZI25" i="7" s="1"/>
  <c r="PZK25" i="7" s="1"/>
  <c r="PZM25" i="7" s="1"/>
  <c r="PZO25" i="7" s="1"/>
  <c r="PZQ25" i="7" s="1"/>
  <c r="PZS25" i="7" s="1"/>
  <c r="PZU25" i="7" s="1"/>
  <c r="PZW25" i="7" s="1"/>
  <c r="PZY25" i="7" s="1"/>
  <c r="QAA25" i="7" s="1"/>
  <c r="QAC25" i="7" s="1"/>
  <c r="QAE25" i="7" s="1"/>
  <c r="QAG25" i="7" s="1"/>
  <c r="QAI25" i="7" s="1"/>
  <c r="QAK25" i="7" s="1"/>
  <c r="QAM25" i="7" s="1"/>
  <c r="QAO25" i="7" s="1"/>
  <c r="QAQ25" i="7" s="1"/>
  <c r="QAS25" i="7" s="1"/>
  <c r="QAU25" i="7" s="1"/>
  <c r="QAW25" i="7" s="1"/>
  <c r="QAY25" i="7" s="1"/>
  <c r="QBA25" i="7" s="1"/>
  <c r="QBC25" i="7" s="1"/>
  <c r="QBE25" i="7" s="1"/>
  <c r="QBG25" i="7" s="1"/>
  <c r="QBI25" i="7" s="1"/>
  <c r="QBK25" i="7" s="1"/>
  <c r="QBM25" i="7" s="1"/>
  <c r="QBO25" i="7" s="1"/>
  <c r="QBQ25" i="7" s="1"/>
  <c r="QBS25" i="7" s="1"/>
  <c r="QBU25" i="7" s="1"/>
  <c r="QBW25" i="7" s="1"/>
  <c r="QBY25" i="7" s="1"/>
  <c r="QCA25" i="7" s="1"/>
  <c r="QCC25" i="7" s="1"/>
  <c r="QCE25" i="7" s="1"/>
  <c r="QCG25" i="7" s="1"/>
  <c r="QCI25" i="7" s="1"/>
  <c r="QCK25" i="7" s="1"/>
  <c r="QCM25" i="7" s="1"/>
  <c r="QCO25" i="7" s="1"/>
  <c r="QCQ25" i="7" s="1"/>
  <c r="QCS25" i="7" s="1"/>
  <c r="QCU25" i="7" s="1"/>
  <c r="QCW25" i="7" s="1"/>
  <c r="QCY25" i="7" s="1"/>
  <c r="QDA25" i="7" s="1"/>
  <c r="QDC25" i="7" s="1"/>
  <c r="QDE25" i="7" s="1"/>
  <c r="QDG25" i="7" s="1"/>
  <c r="QDI25" i="7" s="1"/>
  <c r="QDK25" i="7" s="1"/>
  <c r="QDM25" i="7" s="1"/>
  <c r="QDO25" i="7" s="1"/>
  <c r="QDQ25" i="7" s="1"/>
  <c r="QDS25" i="7" s="1"/>
  <c r="QDU25" i="7" s="1"/>
  <c r="QDW25" i="7" s="1"/>
  <c r="QDY25" i="7" s="1"/>
  <c r="QEA25" i="7" s="1"/>
  <c r="QEC25" i="7" s="1"/>
  <c r="QEE25" i="7" s="1"/>
  <c r="QEG25" i="7" s="1"/>
  <c r="QEI25" i="7" s="1"/>
  <c r="QEK25" i="7" s="1"/>
  <c r="QEM25" i="7" s="1"/>
  <c r="QEO25" i="7" s="1"/>
  <c r="QEQ25" i="7" s="1"/>
  <c r="QES25" i="7" s="1"/>
  <c r="QEU25" i="7" s="1"/>
  <c r="QEW25" i="7" s="1"/>
  <c r="QEY25" i="7" s="1"/>
  <c r="QFA25" i="7" s="1"/>
  <c r="QFC25" i="7" s="1"/>
  <c r="QFE25" i="7" s="1"/>
  <c r="QFG25" i="7" s="1"/>
  <c r="QFI25" i="7" s="1"/>
  <c r="QFK25" i="7" s="1"/>
  <c r="QFM25" i="7" s="1"/>
  <c r="QFO25" i="7" s="1"/>
  <c r="QFQ25" i="7" s="1"/>
  <c r="QFS25" i="7" s="1"/>
  <c r="QFU25" i="7" s="1"/>
  <c r="QFW25" i="7" s="1"/>
  <c r="QFY25" i="7" s="1"/>
  <c r="QGA25" i="7" s="1"/>
  <c r="QGC25" i="7" s="1"/>
  <c r="QGE25" i="7" s="1"/>
  <c r="QGG25" i="7" s="1"/>
  <c r="QGI25" i="7" s="1"/>
  <c r="QGK25" i="7" s="1"/>
  <c r="QGM25" i="7" s="1"/>
  <c r="QGO25" i="7" s="1"/>
  <c r="QGQ25" i="7" s="1"/>
  <c r="QGS25" i="7" s="1"/>
  <c r="QGU25" i="7" s="1"/>
  <c r="QGW25" i="7" s="1"/>
  <c r="QGY25" i="7" s="1"/>
  <c r="QHA25" i="7" s="1"/>
  <c r="QHC25" i="7" s="1"/>
  <c r="QHE25" i="7" s="1"/>
  <c r="QHG25" i="7" s="1"/>
  <c r="QHI25" i="7" s="1"/>
  <c r="QHK25" i="7" s="1"/>
  <c r="QHM25" i="7" s="1"/>
  <c r="QHO25" i="7" s="1"/>
  <c r="QHQ25" i="7" s="1"/>
  <c r="QHS25" i="7" s="1"/>
  <c r="QHU25" i="7" s="1"/>
  <c r="QHW25" i="7" s="1"/>
  <c r="QHY25" i="7" s="1"/>
  <c r="QIA25" i="7" s="1"/>
  <c r="QIC25" i="7" s="1"/>
  <c r="QIE25" i="7" s="1"/>
  <c r="QIG25" i="7" s="1"/>
  <c r="QII25" i="7" s="1"/>
  <c r="QIK25" i="7" s="1"/>
  <c r="QIM25" i="7" s="1"/>
  <c r="QIO25" i="7" s="1"/>
  <c r="QIQ25" i="7" s="1"/>
  <c r="QIS25" i="7" s="1"/>
  <c r="QIU25" i="7" s="1"/>
  <c r="QIW25" i="7" s="1"/>
  <c r="QIY25" i="7" s="1"/>
  <c r="QJA25" i="7" s="1"/>
  <c r="QJC25" i="7" s="1"/>
  <c r="QJE25" i="7" s="1"/>
  <c r="QJG25" i="7" s="1"/>
  <c r="QJI25" i="7" s="1"/>
  <c r="QJK25" i="7" s="1"/>
  <c r="QJM25" i="7" s="1"/>
  <c r="QJO25" i="7" s="1"/>
  <c r="QJQ25" i="7" s="1"/>
  <c r="QJS25" i="7" s="1"/>
  <c r="QJU25" i="7" s="1"/>
  <c r="QJW25" i="7" s="1"/>
  <c r="QJY25" i="7" s="1"/>
  <c r="QKA25" i="7" s="1"/>
  <c r="QKC25" i="7" s="1"/>
  <c r="QKE25" i="7" s="1"/>
  <c r="QKG25" i="7" s="1"/>
  <c r="QKI25" i="7" s="1"/>
  <c r="QKK25" i="7" s="1"/>
  <c r="QKM25" i="7" s="1"/>
  <c r="QKO25" i="7" s="1"/>
  <c r="QKQ25" i="7" s="1"/>
  <c r="QKS25" i="7" s="1"/>
  <c r="QKU25" i="7" s="1"/>
  <c r="QKW25" i="7" s="1"/>
  <c r="QKY25" i="7" s="1"/>
  <c r="QLA25" i="7" s="1"/>
  <c r="QLC25" i="7" s="1"/>
  <c r="QLE25" i="7" s="1"/>
  <c r="QLG25" i="7" s="1"/>
  <c r="QLI25" i="7" s="1"/>
  <c r="QLK25" i="7" s="1"/>
  <c r="QLM25" i="7" s="1"/>
  <c r="QLO25" i="7" s="1"/>
  <c r="QLQ25" i="7" s="1"/>
  <c r="QLS25" i="7" s="1"/>
  <c r="QLU25" i="7" s="1"/>
  <c r="QLW25" i="7" s="1"/>
  <c r="QLY25" i="7" s="1"/>
  <c r="QMA25" i="7" s="1"/>
  <c r="QMC25" i="7" s="1"/>
  <c r="QME25" i="7" s="1"/>
  <c r="QMG25" i="7" s="1"/>
  <c r="QMI25" i="7" s="1"/>
  <c r="QMK25" i="7" s="1"/>
  <c r="QMM25" i="7" s="1"/>
  <c r="QMO25" i="7" s="1"/>
  <c r="QMQ25" i="7" s="1"/>
  <c r="QMS25" i="7" s="1"/>
  <c r="QMU25" i="7" s="1"/>
  <c r="QMW25" i="7" s="1"/>
  <c r="QMY25" i="7" s="1"/>
  <c r="QNA25" i="7" s="1"/>
  <c r="QNC25" i="7" s="1"/>
  <c r="QNE25" i="7" s="1"/>
  <c r="QNG25" i="7" s="1"/>
  <c r="QNI25" i="7" s="1"/>
  <c r="QNK25" i="7" s="1"/>
  <c r="QNM25" i="7" s="1"/>
  <c r="QNO25" i="7" s="1"/>
  <c r="QNQ25" i="7" s="1"/>
  <c r="QNS25" i="7" s="1"/>
  <c r="QNU25" i="7" s="1"/>
  <c r="QNW25" i="7" s="1"/>
  <c r="QNY25" i="7" s="1"/>
  <c r="QOA25" i="7" s="1"/>
  <c r="QOC25" i="7" s="1"/>
  <c r="QOE25" i="7" s="1"/>
  <c r="QOG25" i="7" s="1"/>
  <c r="QOI25" i="7" s="1"/>
  <c r="QOK25" i="7" s="1"/>
  <c r="QOM25" i="7" s="1"/>
  <c r="QOO25" i="7" s="1"/>
  <c r="QOQ25" i="7" s="1"/>
  <c r="QOS25" i="7" s="1"/>
  <c r="QOU25" i="7" s="1"/>
  <c r="QOW25" i="7" s="1"/>
  <c r="QOY25" i="7" s="1"/>
  <c r="QPA25" i="7" s="1"/>
  <c r="QPC25" i="7" s="1"/>
  <c r="QPE25" i="7" s="1"/>
  <c r="QPG25" i="7" s="1"/>
  <c r="QPI25" i="7" s="1"/>
  <c r="QPK25" i="7" s="1"/>
  <c r="QPM25" i="7" s="1"/>
  <c r="QPO25" i="7" s="1"/>
  <c r="QPQ25" i="7" s="1"/>
  <c r="QPS25" i="7" s="1"/>
  <c r="QPU25" i="7" s="1"/>
  <c r="QPW25" i="7" s="1"/>
  <c r="QPY25" i="7" s="1"/>
  <c r="QQA25" i="7" s="1"/>
  <c r="QQC25" i="7" s="1"/>
  <c r="QQE25" i="7" s="1"/>
  <c r="QQG25" i="7" s="1"/>
  <c r="QQI25" i="7" s="1"/>
  <c r="QQK25" i="7" s="1"/>
  <c r="QQM25" i="7" s="1"/>
  <c r="QQO25" i="7" s="1"/>
  <c r="QQQ25" i="7" s="1"/>
  <c r="QQS25" i="7" s="1"/>
  <c r="QQU25" i="7" s="1"/>
  <c r="QQW25" i="7" s="1"/>
  <c r="QQY25" i="7" s="1"/>
  <c r="QRA25" i="7" s="1"/>
  <c r="QRC25" i="7" s="1"/>
  <c r="QRE25" i="7" s="1"/>
  <c r="QRG25" i="7" s="1"/>
  <c r="QRI25" i="7" s="1"/>
  <c r="QRK25" i="7" s="1"/>
  <c r="QRM25" i="7" s="1"/>
  <c r="QRO25" i="7" s="1"/>
  <c r="QRQ25" i="7" s="1"/>
  <c r="QRS25" i="7" s="1"/>
  <c r="QRU25" i="7" s="1"/>
  <c r="QRW25" i="7" s="1"/>
  <c r="QRY25" i="7" s="1"/>
  <c r="QSA25" i="7" s="1"/>
  <c r="QSC25" i="7" s="1"/>
  <c r="QSE25" i="7" s="1"/>
  <c r="QSG25" i="7" s="1"/>
  <c r="QSI25" i="7" s="1"/>
  <c r="QSK25" i="7" s="1"/>
  <c r="QSM25" i="7" s="1"/>
  <c r="QSO25" i="7" s="1"/>
  <c r="QSQ25" i="7" s="1"/>
  <c r="QSS25" i="7" s="1"/>
  <c r="QSU25" i="7" s="1"/>
  <c r="QSW25" i="7" s="1"/>
  <c r="QSY25" i="7" s="1"/>
  <c r="QTA25" i="7" s="1"/>
  <c r="QTC25" i="7" s="1"/>
  <c r="QTE25" i="7" s="1"/>
  <c r="QTG25" i="7" s="1"/>
  <c r="QTI25" i="7" s="1"/>
  <c r="QTK25" i="7" s="1"/>
  <c r="QTM25" i="7" s="1"/>
  <c r="QTO25" i="7" s="1"/>
  <c r="QTQ25" i="7" s="1"/>
  <c r="QTS25" i="7" s="1"/>
  <c r="QTU25" i="7" s="1"/>
  <c r="QTW25" i="7" s="1"/>
  <c r="QTY25" i="7" s="1"/>
  <c r="QUA25" i="7" s="1"/>
  <c r="QUC25" i="7" s="1"/>
  <c r="QUE25" i="7" s="1"/>
  <c r="QUG25" i="7" s="1"/>
  <c r="QUI25" i="7" s="1"/>
  <c r="QUK25" i="7" s="1"/>
  <c r="QUM25" i="7" s="1"/>
  <c r="QUO25" i="7" s="1"/>
  <c r="QUQ25" i="7" s="1"/>
  <c r="QUS25" i="7" s="1"/>
  <c r="QUU25" i="7" s="1"/>
  <c r="QUW25" i="7" s="1"/>
  <c r="QUY25" i="7" s="1"/>
  <c r="QVA25" i="7" s="1"/>
  <c r="QVC25" i="7" s="1"/>
  <c r="QVE25" i="7" s="1"/>
  <c r="QVG25" i="7" s="1"/>
  <c r="QVI25" i="7" s="1"/>
  <c r="QVK25" i="7" s="1"/>
  <c r="QVM25" i="7" s="1"/>
  <c r="QVO25" i="7" s="1"/>
  <c r="QVQ25" i="7" s="1"/>
  <c r="QVS25" i="7" s="1"/>
  <c r="QVU25" i="7" s="1"/>
  <c r="QVW25" i="7" s="1"/>
  <c r="QVY25" i="7" s="1"/>
  <c r="QWA25" i="7" s="1"/>
  <c r="QWC25" i="7" s="1"/>
  <c r="QWE25" i="7" s="1"/>
  <c r="QWG25" i="7" s="1"/>
  <c r="QWI25" i="7" s="1"/>
  <c r="QWK25" i="7" s="1"/>
  <c r="QWM25" i="7" s="1"/>
  <c r="QWO25" i="7" s="1"/>
  <c r="QWQ25" i="7" s="1"/>
  <c r="QWS25" i="7" s="1"/>
  <c r="QWU25" i="7" s="1"/>
  <c r="QWW25" i="7" s="1"/>
  <c r="QWY25" i="7" s="1"/>
  <c r="QXA25" i="7" s="1"/>
  <c r="QXC25" i="7" s="1"/>
  <c r="QXE25" i="7" s="1"/>
  <c r="QXG25" i="7" s="1"/>
  <c r="QXI25" i="7" s="1"/>
  <c r="QXK25" i="7" s="1"/>
  <c r="QXM25" i="7" s="1"/>
  <c r="QXO25" i="7" s="1"/>
  <c r="QXQ25" i="7" s="1"/>
  <c r="QXS25" i="7" s="1"/>
  <c r="QXU25" i="7" s="1"/>
  <c r="QXW25" i="7" s="1"/>
  <c r="QXY25" i="7" s="1"/>
  <c r="QYA25" i="7" s="1"/>
  <c r="QYC25" i="7" s="1"/>
  <c r="QYE25" i="7" s="1"/>
  <c r="QYG25" i="7" s="1"/>
  <c r="QYI25" i="7" s="1"/>
  <c r="QYK25" i="7" s="1"/>
  <c r="QYM25" i="7" s="1"/>
  <c r="QYO25" i="7" s="1"/>
  <c r="QYQ25" i="7" s="1"/>
  <c r="QYS25" i="7" s="1"/>
  <c r="QYU25" i="7" s="1"/>
  <c r="QYW25" i="7" s="1"/>
  <c r="QYY25" i="7" s="1"/>
  <c r="QZA25" i="7" s="1"/>
  <c r="QZC25" i="7" s="1"/>
  <c r="QZE25" i="7" s="1"/>
  <c r="QZG25" i="7" s="1"/>
  <c r="QZI25" i="7" s="1"/>
  <c r="QZK25" i="7" s="1"/>
  <c r="QZM25" i="7" s="1"/>
  <c r="QZO25" i="7" s="1"/>
  <c r="QZQ25" i="7" s="1"/>
  <c r="QZS25" i="7" s="1"/>
  <c r="QZU25" i="7" s="1"/>
  <c r="QZW25" i="7" s="1"/>
  <c r="QZY25" i="7" s="1"/>
  <c r="RAA25" i="7" s="1"/>
  <c r="RAC25" i="7" s="1"/>
  <c r="RAE25" i="7" s="1"/>
  <c r="RAG25" i="7" s="1"/>
  <c r="RAI25" i="7" s="1"/>
  <c r="RAK25" i="7" s="1"/>
  <c r="RAM25" i="7" s="1"/>
  <c r="RAO25" i="7" s="1"/>
  <c r="RAQ25" i="7" s="1"/>
  <c r="RAS25" i="7" s="1"/>
  <c r="RAU25" i="7" s="1"/>
  <c r="RAW25" i="7" s="1"/>
  <c r="RAY25" i="7" s="1"/>
  <c r="RBA25" i="7" s="1"/>
  <c r="RBC25" i="7" s="1"/>
  <c r="RBE25" i="7" s="1"/>
  <c r="RBG25" i="7" s="1"/>
  <c r="RBI25" i="7" s="1"/>
  <c r="RBK25" i="7" s="1"/>
  <c r="RBM25" i="7" s="1"/>
  <c r="RBO25" i="7" s="1"/>
  <c r="RBQ25" i="7" s="1"/>
  <c r="RBS25" i="7" s="1"/>
  <c r="RBU25" i="7" s="1"/>
  <c r="RBW25" i="7" s="1"/>
  <c r="RBY25" i="7" s="1"/>
  <c r="RCA25" i="7" s="1"/>
  <c r="RCC25" i="7" s="1"/>
  <c r="RCE25" i="7" s="1"/>
  <c r="RCG25" i="7" s="1"/>
  <c r="RCI25" i="7" s="1"/>
  <c r="RCK25" i="7" s="1"/>
  <c r="RCM25" i="7" s="1"/>
  <c r="RCO25" i="7" s="1"/>
  <c r="RCQ25" i="7" s="1"/>
  <c r="RCS25" i="7" s="1"/>
  <c r="RCU25" i="7" s="1"/>
  <c r="RCW25" i="7" s="1"/>
  <c r="RCY25" i="7" s="1"/>
  <c r="RDA25" i="7" s="1"/>
  <c r="RDC25" i="7" s="1"/>
  <c r="RDE25" i="7" s="1"/>
  <c r="RDG25" i="7" s="1"/>
  <c r="RDI25" i="7" s="1"/>
  <c r="RDK25" i="7" s="1"/>
  <c r="RDM25" i="7" s="1"/>
  <c r="RDO25" i="7" s="1"/>
  <c r="RDQ25" i="7" s="1"/>
  <c r="RDS25" i="7" s="1"/>
  <c r="RDU25" i="7" s="1"/>
  <c r="RDW25" i="7" s="1"/>
  <c r="RDY25" i="7" s="1"/>
  <c r="REA25" i="7" s="1"/>
  <c r="REC25" i="7" s="1"/>
  <c r="REE25" i="7" s="1"/>
  <c r="REG25" i="7" s="1"/>
  <c r="REI25" i="7" s="1"/>
  <c r="REK25" i="7" s="1"/>
  <c r="REM25" i="7" s="1"/>
  <c r="REO25" i="7" s="1"/>
  <c r="REQ25" i="7" s="1"/>
  <c r="RES25" i="7" s="1"/>
  <c r="REU25" i="7" s="1"/>
  <c r="REW25" i="7" s="1"/>
  <c r="REY25" i="7" s="1"/>
  <c r="RFA25" i="7" s="1"/>
  <c r="RFC25" i="7" s="1"/>
  <c r="RFE25" i="7" s="1"/>
  <c r="RFG25" i="7" s="1"/>
  <c r="RFI25" i="7" s="1"/>
  <c r="RFK25" i="7" s="1"/>
  <c r="RFM25" i="7" s="1"/>
  <c r="RFO25" i="7" s="1"/>
  <c r="RFQ25" i="7" s="1"/>
  <c r="RFS25" i="7" s="1"/>
  <c r="RFU25" i="7" s="1"/>
  <c r="RFW25" i="7" s="1"/>
  <c r="RFY25" i="7" s="1"/>
  <c r="RGA25" i="7" s="1"/>
  <c r="RGC25" i="7" s="1"/>
  <c r="RGE25" i="7" s="1"/>
  <c r="RGG25" i="7" s="1"/>
  <c r="RGI25" i="7" s="1"/>
  <c r="RGK25" i="7" s="1"/>
  <c r="RGM25" i="7" s="1"/>
  <c r="RGO25" i="7" s="1"/>
  <c r="RGQ25" i="7" s="1"/>
  <c r="RGS25" i="7" s="1"/>
  <c r="RGU25" i="7" s="1"/>
  <c r="RGW25" i="7" s="1"/>
  <c r="RGY25" i="7" s="1"/>
  <c r="RHA25" i="7" s="1"/>
  <c r="RHC25" i="7" s="1"/>
  <c r="RHE25" i="7" s="1"/>
  <c r="RHG25" i="7" s="1"/>
  <c r="RHI25" i="7" s="1"/>
  <c r="RHK25" i="7" s="1"/>
  <c r="RHM25" i="7" s="1"/>
  <c r="RHO25" i="7" s="1"/>
  <c r="RHQ25" i="7" s="1"/>
  <c r="RHS25" i="7" s="1"/>
  <c r="RHU25" i="7" s="1"/>
  <c r="RHW25" i="7" s="1"/>
  <c r="RHY25" i="7" s="1"/>
  <c r="RIA25" i="7" s="1"/>
  <c r="RIC25" i="7" s="1"/>
  <c r="RIE25" i="7" s="1"/>
  <c r="RIG25" i="7" s="1"/>
  <c r="RII25" i="7" s="1"/>
  <c r="RIK25" i="7" s="1"/>
  <c r="RIM25" i="7" s="1"/>
  <c r="RIO25" i="7" s="1"/>
  <c r="RIQ25" i="7" s="1"/>
  <c r="RIS25" i="7" s="1"/>
  <c r="RIU25" i="7" s="1"/>
  <c r="RIW25" i="7" s="1"/>
  <c r="RIY25" i="7" s="1"/>
  <c r="RJA25" i="7" s="1"/>
  <c r="RJC25" i="7" s="1"/>
  <c r="RJE25" i="7" s="1"/>
  <c r="RJG25" i="7" s="1"/>
  <c r="RJI25" i="7" s="1"/>
  <c r="RJK25" i="7" s="1"/>
  <c r="RJM25" i="7" s="1"/>
  <c r="RJO25" i="7" s="1"/>
  <c r="RJQ25" i="7" s="1"/>
  <c r="RJS25" i="7" s="1"/>
  <c r="RJU25" i="7" s="1"/>
  <c r="RJW25" i="7" s="1"/>
  <c r="RJY25" i="7" s="1"/>
  <c r="RKA25" i="7" s="1"/>
  <c r="RKC25" i="7" s="1"/>
  <c r="RKE25" i="7" s="1"/>
  <c r="RKG25" i="7" s="1"/>
  <c r="RKI25" i="7" s="1"/>
  <c r="RKK25" i="7" s="1"/>
  <c r="RKM25" i="7" s="1"/>
  <c r="RKO25" i="7" s="1"/>
  <c r="RKQ25" i="7" s="1"/>
  <c r="RKS25" i="7" s="1"/>
  <c r="RKU25" i="7" s="1"/>
  <c r="RKW25" i="7" s="1"/>
  <c r="RKY25" i="7" s="1"/>
  <c r="RLA25" i="7" s="1"/>
  <c r="RLC25" i="7" s="1"/>
  <c r="RLE25" i="7" s="1"/>
  <c r="RLG25" i="7" s="1"/>
  <c r="RLI25" i="7" s="1"/>
  <c r="RLK25" i="7" s="1"/>
  <c r="RLM25" i="7" s="1"/>
  <c r="RLO25" i="7" s="1"/>
  <c r="RLQ25" i="7" s="1"/>
  <c r="RLS25" i="7" s="1"/>
  <c r="RLU25" i="7" s="1"/>
  <c r="RLW25" i="7" s="1"/>
  <c r="RLY25" i="7" s="1"/>
  <c r="RMA25" i="7" s="1"/>
  <c r="RMC25" i="7" s="1"/>
  <c r="RME25" i="7" s="1"/>
  <c r="RMG25" i="7" s="1"/>
  <c r="RMI25" i="7" s="1"/>
  <c r="RMK25" i="7" s="1"/>
  <c r="RMM25" i="7" s="1"/>
  <c r="RMO25" i="7" s="1"/>
  <c r="RMQ25" i="7" s="1"/>
  <c r="RMS25" i="7" s="1"/>
  <c r="RMU25" i="7" s="1"/>
  <c r="RMW25" i="7" s="1"/>
  <c r="RMY25" i="7" s="1"/>
  <c r="RNA25" i="7" s="1"/>
  <c r="RNC25" i="7" s="1"/>
  <c r="RNE25" i="7" s="1"/>
  <c r="RNG25" i="7" s="1"/>
  <c r="RNI25" i="7" s="1"/>
  <c r="RNK25" i="7" s="1"/>
  <c r="RNM25" i="7" s="1"/>
  <c r="RNO25" i="7" s="1"/>
  <c r="RNQ25" i="7" s="1"/>
  <c r="RNS25" i="7" s="1"/>
  <c r="RNU25" i="7" s="1"/>
  <c r="RNW25" i="7" s="1"/>
  <c r="RNY25" i="7" s="1"/>
  <c r="ROA25" i="7" s="1"/>
  <c r="ROC25" i="7" s="1"/>
  <c r="ROE25" i="7" s="1"/>
  <c r="ROG25" i="7" s="1"/>
  <c r="ROI25" i="7" s="1"/>
  <c r="ROK25" i="7" s="1"/>
  <c r="ROM25" i="7" s="1"/>
  <c r="ROO25" i="7" s="1"/>
  <c r="ROQ25" i="7" s="1"/>
  <c r="ROS25" i="7" s="1"/>
  <c r="ROU25" i="7" s="1"/>
  <c r="ROW25" i="7" s="1"/>
  <c r="ROY25" i="7" s="1"/>
  <c r="RPA25" i="7" s="1"/>
  <c r="RPC25" i="7" s="1"/>
  <c r="RPE25" i="7" s="1"/>
  <c r="RPG25" i="7" s="1"/>
  <c r="RPI25" i="7" s="1"/>
  <c r="RPK25" i="7" s="1"/>
  <c r="RPM25" i="7" s="1"/>
  <c r="RPO25" i="7" s="1"/>
  <c r="RPQ25" i="7" s="1"/>
  <c r="RPS25" i="7" s="1"/>
  <c r="RPU25" i="7" s="1"/>
  <c r="RPW25" i="7" s="1"/>
  <c r="RPY25" i="7" s="1"/>
  <c r="RQA25" i="7" s="1"/>
  <c r="RQC25" i="7" s="1"/>
  <c r="RQE25" i="7" s="1"/>
  <c r="RQG25" i="7" s="1"/>
  <c r="RQI25" i="7" s="1"/>
  <c r="RQK25" i="7" s="1"/>
  <c r="RQM25" i="7" s="1"/>
  <c r="RQO25" i="7" s="1"/>
  <c r="RQQ25" i="7" s="1"/>
  <c r="RQS25" i="7" s="1"/>
  <c r="RQU25" i="7" s="1"/>
  <c r="RQW25" i="7" s="1"/>
  <c r="RQY25" i="7" s="1"/>
  <c r="RRA25" i="7" s="1"/>
  <c r="RRC25" i="7" s="1"/>
  <c r="RRE25" i="7" s="1"/>
  <c r="RRG25" i="7" s="1"/>
  <c r="RRI25" i="7" s="1"/>
  <c r="RRK25" i="7" s="1"/>
  <c r="RRM25" i="7" s="1"/>
  <c r="RRO25" i="7" s="1"/>
  <c r="RRQ25" i="7" s="1"/>
  <c r="RRS25" i="7" s="1"/>
  <c r="RRU25" i="7" s="1"/>
  <c r="RRW25" i="7" s="1"/>
  <c r="RRY25" i="7" s="1"/>
  <c r="RSA25" i="7" s="1"/>
  <c r="RSC25" i="7" s="1"/>
  <c r="RSE25" i="7" s="1"/>
  <c r="RSG25" i="7" s="1"/>
  <c r="RSI25" i="7" s="1"/>
  <c r="RSK25" i="7" s="1"/>
  <c r="RSM25" i="7" s="1"/>
  <c r="RSO25" i="7" s="1"/>
  <c r="RSQ25" i="7" s="1"/>
  <c r="RSS25" i="7" s="1"/>
  <c r="RSU25" i="7" s="1"/>
  <c r="RSW25" i="7" s="1"/>
  <c r="RSY25" i="7" s="1"/>
  <c r="RTA25" i="7" s="1"/>
  <c r="RTC25" i="7" s="1"/>
  <c r="RTE25" i="7" s="1"/>
  <c r="RTG25" i="7" s="1"/>
  <c r="RTI25" i="7" s="1"/>
  <c r="RTK25" i="7" s="1"/>
  <c r="RTM25" i="7" s="1"/>
  <c r="RTO25" i="7" s="1"/>
  <c r="RTQ25" i="7" s="1"/>
  <c r="RTS25" i="7" s="1"/>
  <c r="RTU25" i="7" s="1"/>
  <c r="RTW25" i="7" s="1"/>
  <c r="RTY25" i="7" s="1"/>
  <c r="RUA25" i="7" s="1"/>
  <c r="RUC25" i="7" s="1"/>
  <c r="RUE25" i="7" s="1"/>
  <c r="RUG25" i="7" s="1"/>
  <c r="RUI25" i="7" s="1"/>
  <c r="RUK25" i="7" s="1"/>
  <c r="RUM25" i="7" s="1"/>
  <c r="RUO25" i="7" s="1"/>
  <c r="RUQ25" i="7" s="1"/>
  <c r="RUS25" i="7" s="1"/>
  <c r="RUU25" i="7" s="1"/>
  <c r="RUW25" i="7" s="1"/>
  <c r="RUY25" i="7" s="1"/>
  <c r="RVA25" i="7" s="1"/>
  <c r="RVC25" i="7" s="1"/>
  <c r="RVE25" i="7" s="1"/>
  <c r="RVG25" i="7" s="1"/>
  <c r="RVI25" i="7" s="1"/>
  <c r="RVK25" i="7" s="1"/>
  <c r="RVM25" i="7" s="1"/>
  <c r="RVO25" i="7" s="1"/>
  <c r="RVQ25" i="7" s="1"/>
  <c r="RVS25" i="7" s="1"/>
  <c r="RVU25" i="7" s="1"/>
  <c r="RVW25" i="7" s="1"/>
  <c r="RVY25" i="7" s="1"/>
  <c r="RWA25" i="7" s="1"/>
  <c r="RWC25" i="7" s="1"/>
  <c r="RWE25" i="7" s="1"/>
  <c r="RWG25" i="7" s="1"/>
  <c r="RWI25" i="7" s="1"/>
  <c r="RWK25" i="7" s="1"/>
  <c r="RWM25" i="7" s="1"/>
  <c r="RWO25" i="7" s="1"/>
  <c r="RWQ25" i="7" s="1"/>
  <c r="RWS25" i="7" s="1"/>
  <c r="RWU25" i="7" s="1"/>
  <c r="RWW25" i="7" s="1"/>
  <c r="RWY25" i="7" s="1"/>
  <c r="RXA25" i="7" s="1"/>
  <c r="RXC25" i="7" s="1"/>
  <c r="RXE25" i="7" s="1"/>
  <c r="RXG25" i="7" s="1"/>
  <c r="RXI25" i="7" s="1"/>
  <c r="RXK25" i="7" s="1"/>
  <c r="RXM25" i="7" s="1"/>
  <c r="RXO25" i="7" s="1"/>
  <c r="RXQ25" i="7" s="1"/>
  <c r="RXS25" i="7" s="1"/>
  <c r="RXU25" i="7" s="1"/>
  <c r="RXW25" i="7" s="1"/>
  <c r="RXY25" i="7" s="1"/>
  <c r="RYA25" i="7" s="1"/>
  <c r="RYC25" i="7" s="1"/>
  <c r="RYE25" i="7" s="1"/>
  <c r="RYG25" i="7" s="1"/>
  <c r="RYI25" i="7" s="1"/>
  <c r="RYK25" i="7" s="1"/>
  <c r="RYM25" i="7" s="1"/>
  <c r="RYO25" i="7" s="1"/>
  <c r="RYQ25" i="7" s="1"/>
  <c r="RYS25" i="7" s="1"/>
  <c r="RYU25" i="7" s="1"/>
  <c r="RYW25" i="7" s="1"/>
  <c r="RYY25" i="7" s="1"/>
  <c r="RZA25" i="7" s="1"/>
  <c r="RZC25" i="7" s="1"/>
  <c r="RZE25" i="7" s="1"/>
  <c r="RZG25" i="7" s="1"/>
  <c r="RZI25" i="7" s="1"/>
  <c r="RZK25" i="7" s="1"/>
  <c r="RZM25" i="7" s="1"/>
  <c r="RZO25" i="7" s="1"/>
  <c r="RZQ25" i="7" s="1"/>
  <c r="RZS25" i="7" s="1"/>
  <c r="RZU25" i="7" s="1"/>
  <c r="RZW25" i="7" s="1"/>
  <c r="RZY25" i="7" s="1"/>
  <c r="SAA25" i="7" s="1"/>
  <c r="SAC25" i="7" s="1"/>
  <c r="SAE25" i="7" s="1"/>
  <c r="SAG25" i="7" s="1"/>
  <c r="SAI25" i="7" s="1"/>
  <c r="SAK25" i="7" s="1"/>
  <c r="SAM25" i="7" s="1"/>
  <c r="SAO25" i="7" s="1"/>
  <c r="SAQ25" i="7" s="1"/>
  <c r="SAS25" i="7" s="1"/>
  <c r="SAU25" i="7" s="1"/>
  <c r="SAW25" i="7" s="1"/>
  <c r="SAY25" i="7" s="1"/>
  <c r="SBA25" i="7" s="1"/>
  <c r="SBC25" i="7" s="1"/>
  <c r="SBE25" i="7" s="1"/>
  <c r="SBG25" i="7" s="1"/>
  <c r="SBI25" i="7" s="1"/>
  <c r="SBK25" i="7" s="1"/>
  <c r="SBM25" i="7" s="1"/>
  <c r="SBO25" i="7" s="1"/>
  <c r="SBQ25" i="7" s="1"/>
  <c r="SBS25" i="7" s="1"/>
  <c r="SBU25" i="7" s="1"/>
  <c r="SBW25" i="7" s="1"/>
  <c r="SBY25" i="7" s="1"/>
  <c r="SCA25" i="7" s="1"/>
  <c r="SCC25" i="7" s="1"/>
  <c r="SCE25" i="7" s="1"/>
  <c r="SCG25" i="7" s="1"/>
  <c r="SCI25" i="7" s="1"/>
  <c r="SCK25" i="7" s="1"/>
  <c r="SCM25" i="7" s="1"/>
  <c r="SCO25" i="7" s="1"/>
  <c r="SCQ25" i="7" s="1"/>
  <c r="SCS25" i="7" s="1"/>
  <c r="SCU25" i="7" s="1"/>
  <c r="SCW25" i="7" s="1"/>
  <c r="SCY25" i="7" s="1"/>
  <c r="SDA25" i="7" s="1"/>
  <c r="SDC25" i="7" s="1"/>
  <c r="SDE25" i="7" s="1"/>
  <c r="SDG25" i="7" s="1"/>
  <c r="SDI25" i="7" s="1"/>
  <c r="SDK25" i="7" s="1"/>
  <c r="SDM25" i="7" s="1"/>
  <c r="SDO25" i="7" s="1"/>
  <c r="SDQ25" i="7" s="1"/>
  <c r="SDS25" i="7" s="1"/>
  <c r="SDU25" i="7" s="1"/>
  <c r="SDW25" i="7" s="1"/>
  <c r="SDY25" i="7" s="1"/>
  <c r="SEA25" i="7" s="1"/>
  <c r="SEC25" i="7" s="1"/>
  <c r="SEE25" i="7" s="1"/>
  <c r="SEG25" i="7" s="1"/>
  <c r="SEI25" i="7" s="1"/>
  <c r="SEK25" i="7" s="1"/>
  <c r="SEM25" i="7" s="1"/>
  <c r="SEO25" i="7" s="1"/>
  <c r="SEQ25" i="7" s="1"/>
  <c r="SES25" i="7" s="1"/>
  <c r="SEU25" i="7" s="1"/>
  <c r="SEW25" i="7" s="1"/>
  <c r="SEY25" i="7" s="1"/>
  <c r="SFA25" i="7" s="1"/>
  <c r="SFC25" i="7" s="1"/>
  <c r="SFE25" i="7" s="1"/>
  <c r="SFG25" i="7" s="1"/>
  <c r="SFI25" i="7" s="1"/>
  <c r="SFK25" i="7" s="1"/>
  <c r="SFM25" i="7" s="1"/>
  <c r="SFO25" i="7" s="1"/>
  <c r="SFQ25" i="7" s="1"/>
  <c r="SFS25" i="7" s="1"/>
  <c r="SFU25" i="7" s="1"/>
  <c r="SFW25" i="7" s="1"/>
  <c r="SFY25" i="7" s="1"/>
  <c r="SGA25" i="7" s="1"/>
  <c r="SGC25" i="7" s="1"/>
  <c r="SGE25" i="7" s="1"/>
  <c r="SGG25" i="7" s="1"/>
  <c r="SGI25" i="7" s="1"/>
  <c r="SGK25" i="7" s="1"/>
  <c r="SGM25" i="7" s="1"/>
  <c r="SGO25" i="7" s="1"/>
  <c r="SGQ25" i="7" s="1"/>
  <c r="SGS25" i="7" s="1"/>
  <c r="SGU25" i="7" s="1"/>
  <c r="SGW25" i="7" s="1"/>
  <c r="SGY25" i="7" s="1"/>
  <c r="SHA25" i="7" s="1"/>
  <c r="SHC25" i="7" s="1"/>
  <c r="SHE25" i="7" s="1"/>
  <c r="SHG25" i="7" s="1"/>
  <c r="SHI25" i="7" s="1"/>
  <c r="SHK25" i="7" s="1"/>
  <c r="SHM25" i="7" s="1"/>
  <c r="SHO25" i="7" s="1"/>
  <c r="SHQ25" i="7" s="1"/>
  <c r="SHS25" i="7" s="1"/>
  <c r="SHU25" i="7" s="1"/>
  <c r="SHW25" i="7" s="1"/>
  <c r="SHY25" i="7" s="1"/>
  <c r="SIA25" i="7" s="1"/>
  <c r="SIC25" i="7" s="1"/>
  <c r="SIE25" i="7" s="1"/>
  <c r="SIG25" i="7" s="1"/>
  <c r="SII25" i="7" s="1"/>
  <c r="SIK25" i="7" s="1"/>
  <c r="SIM25" i="7" s="1"/>
  <c r="SIO25" i="7" s="1"/>
  <c r="SIQ25" i="7" s="1"/>
  <c r="SIS25" i="7" s="1"/>
  <c r="SIU25" i="7" s="1"/>
  <c r="SIW25" i="7" s="1"/>
  <c r="SIY25" i="7" s="1"/>
  <c r="SJA25" i="7" s="1"/>
  <c r="SJC25" i="7" s="1"/>
  <c r="SJE25" i="7" s="1"/>
  <c r="SJG25" i="7" s="1"/>
  <c r="SJI25" i="7" s="1"/>
  <c r="SJK25" i="7" s="1"/>
  <c r="SJM25" i="7" s="1"/>
  <c r="SJO25" i="7" s="1"/>
  <c r="SJQ25" i="7" s="1"/>
  <c r="SJS25" i="7" s="1"/>
  <c r="SJU25" i="7" s="1"/>
  <c r="SJW25" i="7" s="1"/>
  <c r="SJY25" i="7" s="1"/>
  <c r="SKA25" i="7" s="1"/>
  <c r="SKC25" i="7" s="1"/>
  <c r="SKE25" i="7" s="1"/>
  <c r="SKG25" i="7" s="1"/>
  <c r="SKI25" i="7" s="1"/>
  <c r="SKK25" i="7" s="1"/>
  <c r="SKM25" i="7" s="1"/>
  <c r="SKO25" i="7" s="1"/>
  <c r="SKQ25" i="7" s="1"/>
  <c r="SKS25" i="7" s="1"/>
  <c r="SKU25" i="7" s="1"/>
  <c r="SKW25" i="7" s="1"/>
  <c r="SKY25" i="7" s="1"/>
  <c r="SLA25" i="7" s="1"/>
  <c r="SLC25" i="7" s="1"/>
  <c r="SLE25" i="7" s="1"/>
  <c r="SLG25" i="7" s="1"/>
  <c r="SLI25" i="7" s="1"/>
  <c r="SLK25" i="7" s="1"/>
  <c r="SLM25" i="7" s="1"/>
  <c r="SLO25" i="7" s="1"/>
  <c r="SLQ25" i="7" s="1"/>
  <c r="SLS25" i="7" s="1"/>
  <c r="SLU25" i="7" s="1"/>
  <c r="SLW25" i="7" s="1"/>
  <c r="SLY25" i="7" s="1"/>
  <c r="SMA25" i="7" s="1"/>
  <c r="SMC25" i="7" s="1"/>
  <c r="SME25" i="7" s="1"/>
  <c r="SMG25" i="7" s="1"/>
  <c r="SMI25" i="7" s="1"/>
  <c r="SMK25" i="7" s="1"/>
  <c r="SMM25" i="7" s="1"/>
  <c r="SMO25" i="7" s="1"/>
  <c r="SMQ25" i="7" s="1"/>
  <c r="SMS25" i="7" s="1"/>
  <c r="SMU25" i="7" s="1"/>
  <c r="SMW25" i="7" s="1"/>
  <c r="SMY25" i="7" s="1"/>
  <c r="SNA25" i="7" s="1"/>
  <c r="SNC25" i="7" s="1"/>
  <c r="SNE25" i="7" s="1"/>
  <c r="SNG25" i="7" s="1"/>
  <c r="SNI25" i="7" s="1"/>
  <c r="SNK25" i="7" s="1"/>
  <c r="SNM25" i="7" s="1"/>
  <c r="SNO25" i="7" s="1"/>
  <c r="SNQ25" i="7" s="1"/>
  <c r="SNS25" i="7" s="1"/>
  <c r="SNU25" i="7" s="1"/>
  <c r="SNW25" i="7" s="1"/>
  <c r="SNY25" i="7" s="1"/>
  <c r="SOA25" i="7" s="1"/>
  <c r="SOC25" i="7" s="1"/>
  <c r="SOE25" i="7" s="1"/>
  <c r="SOG25" i="7" s="1"/>
  <c r="SOI25" i="7" s="1"/>
  <c r="SOK25" i="7" s="1"/>
  <c r="SOM25" i="7" s="1"/>
  <c r="SOO25" i="7" s="1"/>
  <c r="SOQ25" i="7" s="1"/>
  <c r="SOS25" i="7" s="1"/>
  <c r="SOU25" i="7" s="1"/>
  <c r="SOW25" i="7" s="1"/>
  <c r="SOY25" i="7" s="1"/>
  <c r="SPA25" i="7" s="1"/>
  <c r="SPC25" i="7" s="1"/>
  <c r="SPE25" i="7" s="1"/>
  <c r="SPG25" i="7" s="1"/>
  <c r="SPI25" i="7" s="1"/>
  <c r="SPK25" i="7" s="1"/>
  <c r="SPM25" i="7" s="1"/>
  <c r="SPO25" i="7" s="1"/>
  <c r="SPQ25" i="7" s="1"/>
  <c r="SPS25" i="7" s="1"/>
  <c r="SPU25" i="7" s="1"/>
  <c r="SPW25" i="7" s="1"/>
  <c r="SPY25" i="7" s="1"/>
  <c r="SQA25" i="7" s="1"/>
  <c r="SQC25" i="7" s="1"/>
  <c r="SQE25" i="7" s="1"/>
  <c r="SQG25" i="7" s="1"/>
  <c r="SQI25" i="7" s="1"/>
  <c r="SQK25" i="7" s="1"/>
  <c r="SQM25" i="7" s="1"/>
  <c r="SQO25" i="7" s="1"/>
  <c r="SQQ25" i="7" s="1"/>
  <c r="SQS25" i="7" s="1"/>
  <c r="SQU25" i="7" s="1"/>
  <c r="SQW25" i="7" s="1"/>
  <c r="SQY25" i="7" s="1"/>
  <c r="SRA25" i="7" s="1"/>
  <c r="SRC25" i="7" s="1"/>
  <c r="SRE25" i="7" s="1"/>
  <c r="SRG25" i="7" s="1"/>
  <c r="SRI25" i="7" s="1"/>
  <c r="SRK25" i="7" s="1"/>
  <c r="SRM25" i="7" s="1"/>
  <c r="SRO25" i="7" s="1"/>
  <c r="SRQ25" i="7" s="1"/>
  <c r="SRS25" i="7" s="1"/>
  <c r="SRU25" i="7" s="1"/>
  <c r="SRW25" i="7" s="1"/>
  <c r="SRY25" i="7" s="1"/>
  <c r="SSA25" i="7" s="1"/>
  <c r="SSC25" i="7" s="1"/>
  <c r="SSE25" i="7" s="1"/>
  <c r="SSG25" i="7" s="1"/>
  <c r="SSI25" i="7" s="1"/>
  <c r="SSK25" i="7" s="1"/>
  <c r="SSM25" i="7" s="1"/>
  <c r="SSO25" i="7" s="1"/>
  <c r="SSQ25" i="7" s="1"/>
  <c r="SSS25" i="7" s="1"/>
  <c r="SSU25" i="7" s="1"/>
  <c r="SSW25" i="7" s="1"/>
  <c r="SSY25" i="7" s="1"/>
  <c r="STA25" i="7" s="1"/>
  <c r="STC25" i="7" s="1"/>
  <c r="STE25" i="7" s="1"/>
  <c r="STG25" i="7" s="1"/>
  <c r="STI25" i="7" s="1"/>
  <c r="STK25" i="7" s="1"/>
  <c r="STM25" i="7" s="1"/>
  <c r="STO25" i="7" s="1"/>
  <c r="STQ25" i="7" s="1"/>
  <c r="STS25" i="7" s="1"/>
  <c r="STU25" i="7" s="1"/>
  <c r="STW25" i="7" s="1"/>
  <c r="STY25" i="7" s="1"/>
  <c r="SUA25" i="7" s="1"/>
  <c r="SUC25" i="7" s="1"/>
  <c r="SUE25" i="7" s="1"/>
  <c r="SUG25" i="7" s="1"/>
  <c r="SUI25" i="7" s="1"/>
  <c r="SUK25" i="7" s="1"/>
  <c r="SUM25" i="7" s="1"/>
  <c r="SUO25" i="7" s="1"/>
  <c r="SUQ25" i="7" s="1"/>
  <c r="SUS25" i="7" s="1"/>
  <c r="SUU25" i="7" s="1"/>
  <c r="SUW25" i="7" s="1"/>
  <c r="SUY25" i="7" s="1"/>
  <c r="SVA25" i="7" s="1"/>
  <c r="SVC25" i="7" s="1"/>
  <c r="SVE25" i="7" s="1"/>
  <c r="SVG25" i="7" s="1"/>
  <c r="SVI25" i="7" s="1"/>
  <c r="SVK25" i="7" s="1"/>
  <c r="SVM25" i="7" s="1"/>
  <c r="SVO25" i="7" s="1"/>
  <c r="SVQ25" i="7" s="1"/>
  <c r="SVS25" i="7" s="1"/>
  <c r="SVU25" i="7" s="1"/>
  <c r="SVW25" i="7" s="1"/>
  <c r="SVY25" i="7" s="1"/>
  <c r="SWA25" i="7" s="1"/>
  <c r="SWC25" i="7" s="1"/>
  <c r="SWE25" i="7" s="1"/>
  <c r="SWG25" i="7" s="1"/>
  <c r="SWI25" i="7" s="1"/>
  <c r="SWK25" i="7" s="1"/>
  <c r="SWM25" i="7" s="1"/>
  <c r="SWO25" i="7" s="1"/>
  <c r="SWQ25" i="7" s="1"/>
  <c r="SWS25" i="7" s="1"/>
  <c r="SWU25" i="7" s="1"/>
  <c r="SWW25" i="7" s="1"/>
  <c r="SWY25" i="7" s="1"/>
  <c r="SXA25" i="7" s="1"/>
  <c r="SXC25" i="7" s="1"/>
  <c r="SXE25" i="7" s="1"/>
  <c r="SXG25" i="7" s="1"/>
  <c r="SXI25" i="7" s="1"/>
  <c r="SXK25" i="7" s="1"/>
  <c r="SXM25" i="7" s="1"/>
  <c r="SXO25" i="7" s="1"/>
  <c r="SXQ25" i="7" s="1"/>
  <c r="SXS25" i="7" s="1"/>
  <c r="SXU25" i="7" s="1"/>
  <c r="SXW25" i="7" s="1"/>
  <c r="SXY25" i="7" s="1"/>
  <c r="SYA25" i="7" s="1"/>
  <c r="SYC25" i="7" s="1"/>
  <c r="SYE25" i="7" s="1"/>
  <c r="SYG25" i="7" s="1"/>
  <c r="SYI25" i="7" s="1"/>
  <c r="SYK25" i="7" s="1"/>
  <c r="SYM25" i="7" s="1"/>
  <c r="SYO25" i="7" s="1"/>
  <c r="SYQ25" i="7" s="1"/>
  <c r="SYS25" i="7" s="1"/>
  <c r="SYU25" i="7" s="1"/>
  <c r="SYW25" i="7" s="1"/>
  <c r="SYY25" i="7" s="1"/>
  <c r="SZA25" i="7" s="1"/>
  <c r="SZC25" i="7" s="1"/>
  <c r="SZE25" i="7" s="1"/>
  <c r="SZG25" i="7" s="1"/>
  <c r="SZI25" i="7" s="1"/>
  <c r="SZK25" i="7" s="1"/>
  <c r="SZM25" i="7" s="1"/>
  <c r="SZO25" i="7" s="1"/>
  <c r="SZQ25" i="7" s="1"/>
  <c r="SZS25" i="7" s="1"/>
  <c r="SZU25" i="7" s="1"/>
  <c r="SZW25" i="7" s="1"/>
  <c r="SZY25" i="7" s="1"/>
  <c r="TAA25" i="7" s="1"/>
  <c r="TAC25" i="7" s="1"/>
  <c r="TAE25" i="7" s="1"/>
  <c r="TAG25" i="7" s="1"/>
  <c r="TAI25" i="7" s="1"/>
  <c r="TAK25" i="7" s="1"/>
  <c r="TAM25" i="7" s="1"/>
  <c r="TAO25" i="7" s="1"/>
  <c r="TAQ25" i="7" s="1"/>
  <c r="TAS25" i="7" s="1"/>
  <c r="TAU25" i="7" s="1"/>
  <c r="TAW25" i="7" s="1"/>
  <c r="TAY25" i="7" s="1"/>
  <c r="TBA25" i="7" s="1"/>
  <c r="TBC25" i="7" s="1"/>
  <c r="TBE25" i="7" s="1"/>
  <c r="TBG25" i="7" s="1"/>
  <c r="TBI25" i="7" s="1"/>
  <c r="TBK25" i="7" s="1"/>
  <c r="TBM25" i="7" s="1"/>
  <c r="TBO25" i="7" s="1"/>
  <c r="TBQ25" i="7" s="1"/>
  <c r="TBS25" i="7" s="1"/>
  <c r="TBU25" i="7" s="1"/>
  <c r="TBW25" i="7" s="1"/>
  <c r="TBY25" i="7" s="1"/>
  <c r="TCA25" i="7" s="1"/>
  <c r="TCC25" i="7" s="1"/>
  <c r="TCE25" i="7" s="1"/>
  <c r="TCG25" i="7" s="1"/>
  <c r="TCI25" i="7" s="1"/>
  <c r="TCK25" i="7" s="1"/>
  <c r="TCM25" i="7" s="1"/>
  <c r="TCO25" i="7" s="1"/>
  <c r="TCQ25" i="7" s="1"/>
  <c r="TCS25" i="7" s="1"/>
  <c r="TCU25" i="7" s="1"/>
  <c r="TCW25" i="7" s="1"/>
  <c r="TCY25" i="7" s="1"/>
  <c r="TDA25" i="7" s="1"/>
  <c r="TDC25" i="7" s="1"/>
  <c r="TDE25" i="7" s="1"/>
  <c r="TDG25" i="7" s="1"/>
  <c r="TDI25" i="7" s="1"/>
  <c r="TDK25" i="7" s="1"/>
  <c r="TDM25" i="7" s="1"/>
  <c r="TDO25" i="7" s="1"/>
  <c r="TDQ25" i="7" s="1"/>
  <c r="TDS25" i="7" s="1"/>
  <c r="TDU25" i="7" s="1"/>
  <c r="TDW25" i="7" s="1"/>
  <c r="TDY25" i="7" s="1"/>
  <c r="TEA25" i="7" s="1"/>
  <c r="TEC25" i="7" s="1"/>
  <c r="TEE25" i="7" s="1"/>
  <c r="TEG25" i="7" s="1"/>
  <c r="TEI25" i="7" s="1"/>
  <c r="TEK25" i="7" s="1"/>
  <c r="TEM25" i="7" s="1"/>
  <c r="TEO25" i="7" s="1"/>
  <c r="TEQ25" i="7" s="1"/>
  <c r="TES25" i="7" s="1"/>
  <c r="TEU25" i="7" s="1"/>
  <c r="TEW25" i="7" s="1"/>
  <c r="TEY25" i="7" s="1"/>
  <c r="TFA25" i="7" s="1"/>
  <c r="TFC25" i="7" s="1"/>
  <c r="TFE25" i="7" s="1"/>
  <c r="TFG25" i="7" s="1"/>
  <c r="TFI25" i="7" s="1"/>
  <c r="TFK25" i="7" s="1"/>
  <c r="TFM25" i="7" s="1"/>
  <c r="TFO25" i="7" s="1"/>
  <c r="TFQ25" i="7" s="1"/>
  <c r="TFS25" i="7" s="1"/>
  <c r="TFU25" i="7" s="1"/>
  <c r="TFW25" i="7" s="1"/>
  <c r="TFY25" i="7" s="1"/>
  <c r="TGA25" i="7" s="1"/>
  <c r="TGC25" i="7" s="1"/>
  <c r="TGE25" i="7" s="1"/>
  <c r="TGG25" i="7" s="1"/>
  <c r="TGI25" i="7" s="1"/>
  <c r="TGK25" i="7" s="1"/>
  <c r="TGM25" i="7" s="1"/>
  <c r="TGO25" i="7" s="1"/>
  <c r="TGQ25" i="7" s="1"/>
  <c r="TGS25" i="7" s="1"/>
  <c r="TGU25" i="7" s="1"/>
  <c r="TGW25" i="7" s="1"/>
  <c r="TGY25" i="7" s="1"/>
  <c r="THA25" i="7" s="1"/>
  <c r="THC25" i="7" s="1"/>
  <c r="THE25" i="7" s="1"/>
  <c r="THG25" i="7" s="1"/>
  <c r="THI25" i="7" s="1"/>
  <c r="THK25" i="7" s="1"/>
  <c r="THM25" i="7" s="1"/>
  <c r="THO25" i="7" s="1"/>
  <c r="THQ25" i="7" s="1"/>
  <c r="THS25" i="7" s="1"/>
  <c r="THU25" i="7" s="1"/>
  <c r="THW25" i="7" s="1"/>
  <c r="THY25" i="7" s="1"/>
  <c r="TIA25" i="7" s="1"/>
  <c r="TIC25" i="7" s="1"/>
  <c r="TIE25" i="7" s="1"/>
  <c r="TIG25" i="7" s="1"/>
  <c r="TII25" i="7" s="1"/>
  <c r="TIK25" i="7" s="1"/>
  <c r="TIM25" i="7" s="1"/>
  <c r="TIO25" i="7" s="1"/>
  <c r="TIQ25" i="7" s="1"/>
  <c r="TIS25" i="7" s="1"/>
  <c r="TIU25" i="7" s="1"/>
  <c r="TIW25" i="7" s="1"/>
  <c r="TIY25" i="7" s="1"/>
  <c r="TJA25" i="7" s="1"/>
  <c r="TJC25" i="7" s="1"/>
  <c r="TJE25" i="7" s="1"/>
  <c r="TJG25" i="7" s="1"/>
  <c r="TJI25" i="7" s="1"/>
  <c r="TJK25" i="7" s="1"/>
  <c r="TJM25" i="7" s="1"/>
  <c r="TJO25" i="7" s="1"/>
  <c r="TJQ25" i="7" s="1"/>
  <c r="TJS25" i="7" s="1"/>
  <c r="TJU25" i="7" s="1"/>
  <c r="TJW25" i="7" s="1"/>
  <c r="TJY25" i="7" s="1"/>
  <c r="TKA25" i="7" s="1"/>
  <c r="TKC25" i="7" s="1"/>
  <c r="TKE25" i="7" s="1"/>
  <c r="TKG25" i="7" s="1"/>
  <c r="TKI25" i="7" s="1"/>
  <c r="TKK25" i="7" s="1"/>
  <c r="TKM25" i="7" s="1"/>
  <c r="TKO25" i="7" s="1"/>
  <c r="TKQ25" i="7" s="1"/>
  <c r="TKS25" i="7" s="1"/>
  <c r="TKU25" i="7" s="1"/>
  <c r="TKW25" i="7" s="1"/>
  <c r="TKY25" i="7" s="1"/>
  <c r="TLA25" i="7" s="1"/>
  <c r="TLC25" i="7" s="1"/>
  <c r="TLE25" i="7" s="1"/>
  <c r="TLG25" i="7" s="1"/>
  <c r="TLI25" i="7" s="1"/>
  <c r="TLK25" i="7" s="1"/>
  <c r="TLM25" i="7" s="1"/>
  <c r="TLO25" i="7" s="1"/>
  <c r="TLQ25" i="7" s="1"/>
  <c r="TLS25" i="7" s="1"/>
  <c r="TLU25" i="7" s="1"/>
  <c r="TLW25" i="7" s="1"/>
  <c r="TLY25" i="7" s="1"/>
  <c r="TMA25" i="7" s="1"/>
  <c r="TMC25" i="7" s="1"/>
  <c r="TME25" i="7" s="1"/>
  <c r="TMG25" i="7" s="1"/>
  <c r="TMI25" i="7" s="1"/>
  <c r="TMK25" i="7" s="1"/>
  <c r="TMM25" i="7" s="1"/>
  <c r="TMO25" i="7" s="1"/>
  <c r="TMQ25" i="7" s="1"/>
  <c r="TMS25" i="7" s="1"/>
  <c r="TMU25" i="7" s="1"/>
  <c r="TMW25" i="7" s="1"/>
  <c r="TMY25" i="7" s="1"/>
  <c r="TNA25" i="7" s="1"/>
  <c r="TNC25" i="7" s="1"/>
  <c r="TNE25" i="7" s="1"/>
  <c r="TNG25" i="7" s="1"/>
  <c r="TNI25" i="7" s="1"/>
  <c r="TNK25" i="7" s="1"/>
  <c r="TNM25" i="7" s="1"/>
  <c r="TNO25" i="7" s="1"/>
  <c r="TNQ25" i="7" s="1"/>
  <c r="TNS25" i="7" s="1"/>
  <c r="TNU25" i="7" s="1"/>
  <c r="TNW25" i="7" s="1"/>
  <c r="TNY25" i="7" s="1"/>
  <c r="TOA25" i="7" s="1"/>
  <c r="TOC25" i="7" s="1"/>
  <c r="TOE25" i="7" s="1"/>
  <c r="TOG25" i="7" s="1"/>
  <c r="TOI25" i="7" s="1"/>
  <c r="TOK25" i="7" s="1"/>
  <c r="TOM25" i="7" s="1"/>
  <c r="TOO25" i="7" s="1"/>
  <c r="TOQ25" i="7" s="1"/>
  <c r="TOS25" i="7" s="1"/>
  <c r="TOU25" i="7" s="1"/>
  <c r="TOW25" i="7" s="1"/>
  <c r="TOY25" i="7" s="1"/>
  <c r="TPA25" i="7" s="1"/>
  <c r="TPC25" i="7" s="1"/>
  <c r="TPE25" i="7" s="1"/>
  <c r="TPG25" i="7" s="1"/>
  <c r="TPI25" i="7" s="1"/>
  <c r="TPK25" i="7" s="1"/>
  <c r="TPM25" i="7" s="1"/>
  <c r="TPO25" i="7" s="1"/>
  <c r="TPQ25" i="7" s="1"/>
  <c r="TPS25" i="7" s="1"/>
  <c r="TPU25" i="7" s="1"/>
  <c r="TPW25" i="7" s="1"/>
  <c r="TPY25" i="7" s="1"/>
  <c r="TQA25" i="7" s="1"/>
  <c r="TQC25" i="7" s="1"/>
  <c r="TQE25" i="7" s="1"/>
  <c r="TQG25" i="7" s="1"/>
  <c r="TQI25" i="7" s="1"/>
  <c r="TQK25" i="7" s="1"/>
  <c r="TQM25" i="7" s="1"/>
  <c r="TQO25" i="7" s="1"/>
  <c r="TQQ25" i="7" s="1"/>
  <c r="TQS25" i="7" s="1"/>
  <c r="TQU25" i="7" s="1"/>
  <c r="TQW25" i="7" s="1"/>
  <c r="TQY25" i="7" s="1"/>
  <c r="TRA25" i="7" s="1"/>
  <c r="TRC25" i="7" s="1"/>
  <c r="TRE25" i="7" s="1"/>
  <c r="TRG25" i="7" s="1"/>
  <c r="TRI25" i="7" s="1"/>
  <c r="TRK25" i="7" s="1"/>
  <c r="TRM25" i="7" s="1"/>
  <c r="TRO25" i="7" s="1"/>
  <c r="TRQ25" i="7" s="1"/>
  <c r="TRS25" i="7" s="1"/>
  <c r="TRU25" i="7" s="1"/>
  <c r="TRW25" i="7" s="1"/>
  <c r="TRY25" i="7" s="1"/>
  <c r="TSA25" i="7" s="1"/>
  <c r="TSC25" i="7" s="1"/>
  <c r="TSE25" i="7" s="1"/>
  <c r="TSG25" i="7" s="1"/>
  <c r="TSI25" i="7" s="1"/>
  <c r="TSK25" i="7" s="1"/>
  <c r="TSM25" i="7" s="1"/>
  <c r="TSO25" i="7" s="1"/>
  <c r="TSQ25" i="7" s="1"/>
  <c r="TSS25" i="7" s="1"/>
  <c r="TSU25" i="7" s="1"/>
  <c r="TSW25" i="7" s="1"/>
  <c r="TSY25" i="7" s="1"/>
  <c r="TTA25" i="7" s="1"/>
  <c r="TTC25" i="7" s="1"/>
  <c r="TTE25" i="7" s="1"/>
  <c r="TTG25" i="7" s="1"/>
  <c r="TTI25" i="7" s="1"/>
  <c r="TTK25" i="7" s="1"/>
  <c r="TTM25" i="7" s="1"/>
  <c r="TTO25" i="7" s="1"/>
  <c r="TTQ25" i="7" s="1"/>
  <c r="TTS25" i="7" s="1"/>
  <c r="TTU25" i="7" s="1"/>
  <c r="TTW25" i="7" s="1"/>
  <c r="TTY25" i="7" s="1"/>
  <c r="TUA25" i="7" s="1"/>
  <c r="TUC25" i="7" s="1"/>
  <c r="TUE25" i="7" s="1"/>
  <c r="TUG25" i="7" s="1"/>
  <c r="TUI25" i="7" s="1"/>
  <c r="TUK25" i="7" s="1"/>
  <c r="TUM25" i="7" s="1"/>
  <c r="TUO25" i="7" s="1"/>
  <c r="TUQ25" i="7" s="1"/>
  <c r="TUS25" i="7" s="1"/>
  <c r="TUU25" i="7" s="1"/>
  <c r="TUW25" i="7" s="1"/>
  <c r="TUY25" i="7" s="1"/>
  <c r="TVA25" i="7" s="1"/>
  <c r="TVC25" i="7" s="1"/>
  <c r="TVE25" i="7" s="1"/>
  <c r="TVG25" i="7" s="1"/>
  <c r="TVI25" i="7" s="1"/>
  <c r="TVK25" i="7" s="1"/>
  <c r="TVM25" i="7" s="1"/>
  <c r="TVO25" i="7" s="1"/>
  <c r="TVQ25" i="7" s="1"/>
  <c r="TVS25" i="7" s="1"/>
  <c r="TVU25" i="7" s="1"/>
  <c r="TVW25" i="7" s="1"/>
  <c r="TVY25" i="7" s="1"/>
  <c r="TWA25" i="7" s="1"/>
  <c r="TWC25" i="7" s="1"/>
  <c r="TWE25" i="7" s="1"/>
  <c r="TWG25" i="7" s="1"/>
  <c r="TWI25" i="7" s="1"/>
  <c r="TWK25" i="7" s="1"/>
  <c r="TWM25" i="7" s="1"/>
  <c r="TWO25" i="7" s="1"/>
  <c r="TWQ25" i="7" s="1"/>
  <c r="TWS25" i="7" s="1"/>
  <c r="TWU25" i="7" s="1"/>
  <c r="TWW25" i="7" s="1"/>
  <c r="TWY25" i="7" s="1"/>
  <c r="TXA25" i="7" s="1"/>
  <c r="TXC25" i="7" s="1"/>
  <c r="TXE25" i="7" s="1"/>
  <c r="TXG25" i="7" s="1"/>
  <c r="TXI25" i="7" s="1"/>
  <c r="TXK25" i="7" s="1"/>
  <c r="TXM25" i="7" s="1"/>
  <c r="TXO25" i="7" s="1"/>
  <c r="TXQ25" i="7" s="1"/>
  <c r="TXS25" i="7" s="1"/>
  <c r="TXU25" i="7" s="1"/>
  <c r="TXW25" i="7" s="1"/>
  <c r="TXY25" i="7" s="1"/>
  <c r="TYA25" i="7" s="1"/>
  <c r="TYC25" i="7" s="1"/>
  <c r="TYE25" i="7" s="1"/>
  <c r="TYG25" i="7" s="1"/>
  <c r="TYI25" i="7" s="1"/>
  <c r="TYK25" i="7" s="1"/>
  <c r="TYM25" i="7" s="1"/>
  <c r="TYO25" i="7" s="1"/>
  <c r="TYQ25" i="7" s="1"/>
  <c r="TYS25" i="7" s="1"/>
  <c r="TYU25" i="7" s="1"/>
  <c r="TYW25" i="7" s="1"/>
  <c r="TYY25" i="7" s="1"/>
  <c r="TZA25" i="7" s="1"/>
  <c r="TZC25" i="7" s="1"/>
  <c r="TZE25" i="7" s="1"/>
  <c r="TZG25" i="7" s="1"/>
  <c r="TZI25" i="7" s="1"/>
  <c r="TZK25" i="7" s="1"/>
  <c r="TZM25" i="7" s="1"/>
  <c r="TZO25" i="7" s="1"/>
  <c r="TZQ25" i="7" s="1"/>
  <c r="TZS25" i="7" s="1"/>
  <c r="TZU25" i="7" s="1"/>
  <c r="TZW25" i="7" s="1"/>
  <c r="TZY25" i="7" s="1"/>
  <c r="UAA25" i="7" s="1"/>
  <c r="UAC25" i="7" s="1"/>
  <c r="UAE25" i="7" s="1"/>
  <c r="UAG25" i="7" s="1"/>
  <c r="UAI25" i="7" s="1"/>
  <c r="UAK25" i="7" s="1"/>
  <c r="UAM25" i="7" s="1"/>
  <c r="UAO25" i="7" s="1"/>
  <c r="UAQ25" i="7" s="1"/>
  <c r="UAS25" i="7" s="1"/>
  <c r="UAU25" i="7" s="1"/>
  <c r="UAW25" i="7" s="1"/>
  <c r="UAY25" i="7" s="1"/>
  <c r="UBA25" i="7" s="1"/>
  <c r="UBC25" i="7" s="1"/>
  <c r="UBE25" i="7" s="1"/>
  <c r="UBG25" i="7" s="1"/>
  <c r="UBI25" i="7" s="1"/>
  <c r="UBK25" i="7" s="1"/>
  <c r="UBM25" i="7" s="1"/>
  <c r="UBO25" i="7" s="1"/>
  <c r="UBQ25" i="7" s="1"/>
  <c r="UBS25" i="7" s="1"/>
  <c r="UBU25" i="7" s="1"/>
  <c r="UBW25" i="7" s="1"/>
  <c r="UBY25" i="7" s="1"/>
  <c r="UCA25" i="7" s="1"/>
  <c r="UCC25" i="7" s="1"/>
  <c r="UCE25" i="7" s="1"/>
  <c r="UCG25" i="7" s="1"/>
  <c r="UCI25" i="7" s="1"/>
  <c r="UCK25" i="7" s="1"/>
  <c r="UCM25" i="7" s="1"/>
  <c r="UCO25" i="7" s="1"/>
  <c r="UCQ25" i="7" s="1"/>
  <c r="UCS25" i="7" s="1"/>
  <c r="UCU25" i="7" s="1"/>
  <c r="UCW25" i="7" s="1"/>
  <c r="UCY25" i="7" s="1"/>
  <c r="UDA25" i="7" s="1"/>
  <c r="UDC25" i="7" s="1"/>
  <c r="UDE25" i="7" s="1"/>
  <c r="UDG25" i="7" s="1"/>
  <c r="UDI25" i="7" s="1"/>
  <c r="UDK25" i="7" s="1"/>
  <c r="UDM25" i="7" s="1"/>
  <c r="UDO25" i="7" s="1"/>
  <c r="UDQ25" i="7" s="1"/>
  <c r="UDS25" i="7" s="1"/>
  <c r="UDU25" i="7" s="1"/>
  <c r="UDW25" i="7" s="1"/>
  <c r="UDY25" i="7" s="1"/>
  <c r="UEA25" i="7" s="1"/>
  <c r="UEC25" i="7" s="1"/>
  <c r="UEE25" i="7" s="1"/>
  <c r="UEG25" i="7" s="1"/>
  <c r="UEI25" i="7" s="1"/>
  <c r="UEK25" i="7" s="1"/>
  <c r="UEM25" i="7" s="1"/>
  <c r="UEO25" i="7" s="1"/>
  <c r="UEQ25" i="7" s="1"/>
  <c r="UES25" i="7" s="1"/>
  <c r="UEU25" i="7" s="1"/>
  <c r="UEW25" i="7" s="1"/>
  <c r="UEY25" i="7" s="1"/>
  <c r="UFA25" i="7" s="1"/>
  <c r="UFC25" i="7" s="1"/>
  <c r="UFE25" i="7" s="1"/>
  <c r="UFG25" i="7" s="1"/>
  <c r="UFI25" i="7" s="1"/>
  <c r="UFK25" i="7" s="1"/>
  <c r="UFM25" i="7" s="1"/>
  <c r="UFO25" i="7" s="1"/>
  <c r="UFQ25" i="7" s="1"/>
  <c r="UFS25" i="7" s="1"/>
  <c r="UFU25" i="7" s="1"/>
  <c r="UFW25" i="7" s="1"/>
  <c r="UFY25" i="7" s="1"/>
  <c r="UGA25" i="7" s="1"/>
  <c r="UGC25" i="7" s="1"/>
  <c r="UGE25" i="7" s="1"/>
  <c r="UGG25" i="7" s="1"/>
  <c r="UGI25" i="7" s="1"/>
  <c r="UGK25" i="7" s="1"/>
  <c r="UGM25" i="7" s="1"/>
  <c r="UGO25" i="7" s="1"/>
  <c r="UGQ25" i="7" s="1"/>
  <c r="UGS25" i="7" s="1"/>
  <c r="UGU25" i="7" s="1"/>
  <c r="UGW25" i="7" s="1"/>
  <c r="UGY25" i="7" s="1"/>
  <c r="UHA25" i="7" s="1"/>
  <c r="UHC25" i="7" s="1"/>
  <c r="UHE25" i="7" s="1"/>
  <c r="UHG25" i="7" s="1"/>
  <c r="UHI25" i="7" s="1"/>
  <c r="UHK25" i="7" s="1"/>
  <c r="UHM25" i="7" s="1"/>
  <c r="UHO25" i="7" s="1"/>
  <c r="UHQ25" i="7" s="1"/>
  <c r="UHS25" i="7" s="1"/>
  <c r="UHU25" i="7" s="1"/>
  <c r="UHW25" i="7" s="1"/>
  <c r="UHY25" i="7" s="1"/>
  <c r="UIA25" i="7" s="1"/>
  <c r="UIC25" i="7" s="1"/>
  <c r="UIE25" i="7" s="1"/>
  <c r="UIG25" i="7" s="1"/>
  <c r="UII25" i="7" s="1"/>
  <c r="UIK25" i="7" s="1"/>
  <c r="UIM25" i="7" s="1"/>
  <c r="UIO25" i="7" s="1"/>
  <c r="UIQ25" i="7" s="1"/>
  <c r="UIS25" i="7" s="1"/>
  <c r="UIU25" i="7" s="1"/>
  <c r="UIW25" i="7" s="1"/>
  <c r="UIY25" i="7" s="1"/>
  <c r="UJA25" i="7" s="1"/>
  <c r="UJC25" i="7" s="1"/>
  <c r="UJE25" i="7" s="1"/>
  <c r="UJG25" i="7" s="1"/>
  <c r="UJI25" i="7" s="1"/>
  <c r="UJK25" i="7" s="1"/>
  <c r="UJM25" i="7" s="1"/>
  <c r="UJO25" i="7" s="1"/>
  <c r="UJQ25" i="7" s="1"/>
  <c r="UJS25" i="7" s="1"/>
  <c r="UJU25" i="7" s="1"/>
  <c r="UJW25" i="7" s="1"/>
  <c r="UJY25" i="7" s="1"/>
  <c r="UKA25" i="7" s="1"/>
  <c r="UKC25" i="7" s="1"/>
  <c r="UKE25" i="7" s="1"/>
  <c r="UKG25" i="7" s="1"/>
  <c r="UKI25" i="7" s="1"/>
  <c r="UKK25" i="7" s="1"/>
  <c r="UKM25" i="7" s="1"/>
  <c r="UKO25" i="7" s="1"/>
  <c r="UKQ25" i="7" s="1"/>
  <c r="UKS25" i="7" s="1"/>
  <c r="UKU25" i="7" s="1"/>
  <c r="UKW25" i="7" s="1"/>
  <c r="UKY25" i="7" s="1"/>
  <c r="ULA25" i="7" s="1"/>
  <c r="ULC25" i="7" s="1"/>
  <c r="ULE25" i="7" s="1"/>
  <c r="ULG25" i="7" s="1"/>
  <c r="ULI25" i="7" s="1"/>
  <c r="ULK25" i="7" s="1"/>
  <c r="ULM25" i="7" s="1"/>
  <c r="ULO25" i="7" s="1"/>
  <c r="ULQ25" i="7" s="1"/>
  <c r="ULS25" i="7" s="1"/>
  <c r="ULU25" i="7" s="1"/>
  <c r="ULW25" i="7" s="1"/>
  <c r="ULY25" i="7" s="1"/>
  <c r="UMA25" i="7" s="1"/>
  <c r="UMC25" i="7" s="1"/>
  <c r="UME25" i="7" s="1"/>
  <c r="UMG25" i="7" s="1"/>
  <c r="UMI25" i="7" s="1"/>
  <c r="UMK25" i="7" s="1"/>
  <c r="UMM25" i="7" s="1"/>
  <c r="UMO25" i="7" s="1"/>
  <c r="UMQ25" i="7" s="1"/>
  <c r="UMS25" i="7" s="1"/>
  <c r="UMU25" i="7" s="1"/>
  <c r="UMW25" i="7" s="1"/>
  <c r="UMY25" i="7" s="1"/>
  <c r="UNA25" i="7" s="1"/>
  <c r="UNC25" i="7" s="1"/>
  <c r="UNE25" i="7" s="1"/>
  <c r="UNG25" i="7" s="1"/>
  <c r="UNI25" i="7" s="1"/>
  <c r="UNK25" i="7" s="1"/>
  <c r="UNM25" i="7" s="1"/>
  <c r="UNO25" i="7" s="1"/>
  <c r="UNQ25" i="7" s="1"/>
  <c r="UNS25" i="7" s="1"/>
  <c r="UNU25" i="7" s="1"/>
  <c r="UNW25" i="7" s="1"/>
  <c r="UNY25" i="7" s="1"/>
  <c r="UOA25" i="7" s="1"/>
  <c r="UOC25" i="7" s="1"/>
  <c r="UOE25" i="7" s="1"/>
  <c r="UOG25" i="7" s="1"/>
  <c r="UOI25" i="7" s="1"/>
  <c r="UOK25" i="7" s="1"/>
  <c r="UOM25" i="7" s="1"/>
  <c r="UOO25" i="7" s="1"/>
  <c r="UOQ25" i="7" s="1"/>
  <c r="UOS25" i="7" s="1"/>
  <c r="UOU25" i="7" s="1"/>
  <c r="UOW25" i="7" s="1"/>
  <c r="UOY25" i="7" s="1"/>
  <c r="UPA25" i="7" s="1"/>
  <c r="UPC25" i="7" s="1"/>
  <c r="UPE25" i="7" s="1"/>
  <c r="UPG25" i="7" s="1"/>
  <c r="UPI25" i="7" s="1"/>
  <c r="UPK25" i="7" s="1"/>
  <c r="UPM25" i="7" s="1"/>
  <c r="UPO25" i="7" s="1"/>
  <c r="UPQ25" i="7" s="1"/>
  <c r="UPS25" i="7" s="1"/>
  <c r="UPU25" i="7" s="1"/>
  <c r="UPW25" i="7" s="1"/>
  <c r="UPY25" i="7" s="1"/>
  <c r="UQA25" i="7" s="1"/>
  <c r="UQC25" i="7" s="1"/>
  <c r="UQE25" i="7" s="1"/>
  <c r="UQG25" i="7" s="1"/>
  <c r="UQI25" i="7" s="1"/>
  <c r="UQK25" i="7" s="1"/>
  <c r="UQM25" i="7" s="1"/>
  <c r="UQO25" i="7" s="1"/>
  <c r="UQQ25" i="7" s="1"/>
  <c r="UQS25" i="7" s="1"/>
  <c r="UQU25" i="7" s="1"/>
  <c r="UQW25" i="7" s="1"/>
  <c r="UQY25" i="7" s="1"/>
  <c r="URA25" i="7" s="1"/>
  <c r="URC25" i="7" s="1"/>
  <c r="URE25" i="7" s="1"/>
  <c r="URG25" i="7" s="1"/>
  <c r="URI25" i="7" s="1"/>
  <c r="URK25" i="7" s="1"/>
  <c r="URM25" i="7" s="1"/>
  <c r="URO25" i="7" s="1"/>
  <c r="URQ25" i="7" s="1"/>
  <c r="URS25" i="7" s="1"/>
  <c r="URU25" i="7" s="1"/>
  <c r="URW25" i="7" s="1"/>
  <c r="URY25" i="7" s="1"/>
  <c r="USA25" i="7" s="1"/>
  <c r="USC25" i="7" s="1"/>
  <c r="USE25" i="7" s="1"/>
  <c r="USG25" i="7" s="1"/>
  <c r="USI25" i="7" s="1"/>
  <c r="USK25" i="7" s="1"/>
  <c r="USM25" i="7" s="1"/>
  <c r="USO25" i="7" s="1"/>
  <c r="USQ25" i="7" s="1"/>
  <c r="USS25" i="7" s="1"/>
  <c r="USU25" i="7" s="1"/>
  <c r="USW25" i="7" s="1"/>
  <c r="USY25" i="7" s="1"/>
  <c r="UTA25" i="7" s="1"/>
  <c r="UTC25" i="7" s="1"/>
  <c r="UTE25" i="7" s="1"/>
  <c r="UTG25" i="7" s="1"/>
  <c r="UTI25" i="7" s="1"/>
  <c r="UTK25" i="7" s="1"/>
  <c r="UTM25" i="7" s="1"/>
  <c r="UTO25" i="7" s="1"/>
  <c r="UTQ25" i="7" s="1"/>
  <c r="UTS25" i="7" s="1"/>
  <c r="UTU25" i="7" s="1"/>
  <c r="UTW25" i="7" s="1"/>
  <c r="UTY25" i="7" s="1"/>
  <c r="UUA25" i="7" s="1"/>
  <c r="UUC25" i="7" s="1"/>
  <c r="UUE25" i="7" s="1"/>
  <c r="UUG25" i="7" s="1"/>
  <c r="UUI25" i="7" s="1"/>
  <c r="UUK25" i="7" s="1"/>
  <c r="UUM25" i="7" s="1"/>
  <c r="UUO25" i="7" s="1"/>
  <c r="UUQ25" i="7" s="1"/>
  <c r="UUS25" i="7" s="1"/>
  <c r="UUU25" i="7" s="1"/>
  <c r="UUW25" i="7" s="1"/>
  <c r="UUY25" i="7" s="1"/>
  <c r="UVA25" i="7" s="1"/>
  <c r="UVC25" i="7" s="1"/>
  <c r="UVE25" i="7" s="1"/>
  <c r="UVG25" i="7" s="1"/>
  <c r="UVI25" i="7" s="1"/>
  <c r="UVK25" i="7" s="1"/>
  <c r="UVM25" i="7" s="1"/>
  <c r="UVO25" i="7" s="1"/>
  <c r="UVQ25" i="7" s="1"/>
  <c r="UVS25" i="7" s="1"/>
  <c r="UVU25" i="7" s="1"/>
  <c r="UVW25" i="7" s="1"/>
  <c r="UVY25" i="7" s="1"/>
  <c r="UWA25" i="7" s="1"/>
  <c r="UWC25" i="7" s="1"/>
  <c r="UWE25" i="7" s="1"/>
  <c r="UWG25" i="7" s="1"/>
  <c r="UWI25" i="7" s="1"/>
  <c r="UWK25" i="7" s="1"/>
  <c r="UWM25" i="7" s="1"/>
  <c r="UWO25" i="7" s="1"/>
  <c r="UWQ25" i="7" s="1"/>
  <c r="UWS25" i="7" s="1"/>
  <c r="UWU25" i="7" s="1"/>
  <c r="UWW25" i="7" s="1"/>
  <c r="UWY25" i="7" s="1"/>
  <c r="UXA25" i="7" s="1"/>
  <c r="UXC25" i="7" s="1"/>
  <c r="UXE25" i="7" s="1"/>
  <c r="UXG25" i="7" s="1"/>
  <c r="UXI25" i="7" s="1"/>
  <c r="UXK25" i="7" s="1"/>
  <c r="UXM25" i="7" s="1"/>
  <c r="UXO25" i="7" s="1"/>
  <c r="UXQ25" i="7" s="1"/>
  <c r="UXS25" i="7" s="1"/>
  <c r="UXU25" i="7" s="1"/>
  <c r="UXW25" i="7" s="1"/>
  <c r="UXY25" i="7" s="1"/>
  <c r="UYA25" i="7" s="1"/>
  <c r="UYC25" i="7" s="1"/>
  <c r="UYE25" i="7" s="1"/>
  <c r="UYG25" i="7" s="1"/>
  <c r="UYI25" i="7" s="1"/>
  <c r="UYK25" i="7" s="1"/>
  <c r="UYM25" i="7" s="1"/>
  <c r="UYO25" i="7" s="1"/>
  <c r="UYQ25" i="7" s="1"/>
  <c r="UYS25" i="7" s="1"/>
  <c r="UYU25" i="7" s="1"/>
  <c r="UYW25" i="7" s="1"/>
  <c r="UYY25" i="7" s="1"/>
  <c r="UZA25" i="7" s="1"/>
  <c r="UZC25" i="7" s="1"/>
  <c r="UZE25" i="7" s="1"/>
  <c r="UZG25" i="7" s="1"/>
  <c r="UZI25" i="7" s="1"/>
  <c r="UZK25" i="7" s="1"/>
  <c r="UZM25" i="7" s="1"/>
  <c r="UZO25" i="7" s="1"/>
  <c r="UZQ25" i="7" s="1"/>
  <c r="UZS25" i="7" s="1"/>
  <c r="UZU25" i="7" s="1"/>
  <c r="UZW25" i="7" s="1"/>
  <c r="UZY25" i="7" s="1"/>
  <c r="VAA25" i="7" s="1"/>
  <c r="VAC25" i="7" s="1"/>
  <c r="VAE25" i="7" s="1"/>
  <c r="VAG25" i="7" s="1"/>
  <c r="VAI25" i="7" s="1"/>
  <c r="VAK25" i="7" s="1"/>
  <c r="VAM25" i="7" s="1"/>
  <c r="VAO25" i="7" s="1"/>
  <c r="VAQ25" i="7" s="1"/>
  <c r="VAS25" i="7" s="1"/>
  <c r="VAU25" i="7" s="1"/>
  <c r="VAW25" i="7" s="1"/>
  <c r="VAY25" i="7" s="1"/>
  <c r="VBA25" i="7" s="1"/>
  <c r="VBC25" i="7" s="1"/>
  <c r="VBE25" i="7" s="1"/>
  <c r="VBG25" i="7" s="1"/>
  <c r="VBI25" i="7" s="1"/>
  <c r="VBK25" i="7" s="1"/>
  <c r="VBM25" i="7" s="1"/>
  <c r="VBO25" i="7" s="1"/>
  <c r="VBQ25" i="7" s="1"/>
  <c r="VBS25" i="7" s="1"/>
  <c r="VBU25" i="7" s="1"/>
  <c r="VBW25" i="7" s="1"/>
  <c r="VBY25" i="7" s="1"/>
  <c r="VCA25" i="7" s="1"/>
  <c r="VCC25" i="7" s="1"/>
  <c r="VCE25" i="7" s="1"/>
  <c r="VCG25" i="7" s="1"/>
  <c r="VCI25" i="7" s="1"/>
  <c r="VCK25" i="7" s="1"/>
  <c r="VCM25" i="7" s="1"/>
  <c r="VCO25" i="7" s="1"/>
  <c r="VCQ25" i="7" s="1"/>
  <c r="VCS25" i="7" s="1"/>
  <c r="VCU25" i="7" s="1"/>
  <c r="VCW25" i="7" s="1"/>
  <c r="VCY25" i="7" s="1"/>
  <c r="VDA25" i="7" s="1"/>
  <c r="VDC25" i="7" s="1"/>
  <c r="VDE25" i="7" s="1"/>
  <c r="VDG25" i="7" s="1"/>
  <c r="VDI25" i="7" s="1"/>
  <c r="VDK25" i="7" s="1"/>
  <c r="VDM25" i="7" s="1"/>
  <c r="VDO25" i="7" s="1"/>
  <c r="VDQ25" i="7" s="1"/>
  <c r="VDS25" i="7" s="1"/>
  <c r="VDU25" i="7" s="1"/>
  <c r="VDW25" i="7" s="1"/>
  <c r="VDY25" i="7" s="1"/>
  <c r="VEA25" i="7" s="1"/>
  <c r="VEC25" i="7" s="1"/>
  <c r="VEE25" i="7" s="1"/>
  <c r="VEG25" i="7" s="1"/>
  <c r="VEI25" i="7" s="1"/>
  <c r="VEK25" i="7" s="1"/>
  <c r="VEM25" i="7" s="1"/>
  <c r="VEO25" i="7" s="1"/>
  <c r="VEQ25" i="7" s="1"/>
  <c r="VES25" i="7" s="1"/>
  <c r="VEU25" i="7" s="1"/>
  <c r="VEW25" i="7" s="1"/>
  <c r="VEY25" i="7" s="1"/>
  <c r="VFA25" i="7" s="1"/>
  <c r="VFC25" i="7" s="1"/>
  <c r="VFE25" i="7" s="1"/>
  <c r="VFG25" i="7" s="1"/>
  <c r="VFI25" i="7" s="1"/>
  <c r="VFK25" i="7" s="1"/>
  <c r="VFM25" i="7" s="1"/>
  <c r="VFO25" i="7" s="1"/>
  <c r="VFQ25" i="7" s="1"/>
  <c r="VFS25" i="7" s="1"/>
  <c r="VFU25" i="7" s="1"/>
  <c r="VFW25" i="7" s="1"/>
  <c r="VFY25" i="7" s="1"/>
  <c r="VGA25" i="7" s="1"/>
  <c r="VGC25" i="7" s="1"/>
  <c r="VGE25" i="7" s="1"/>
  <c r="VGG25" i="7" s="1"/>
  <c r="VGI25" i="7" s="1"/>
  <c r="VGK25" i="7" s="1"/>
  <c r="VGM25" i="7" s="1"/>
  <c r="VGO25" i="7" s="1"/>
  <c r="VGQ25" i="7" s="1"/>
  <c r="VGS25" i="7" s="1"/>
  <c r="VGU25" i="7" s="1"/>
  <c r="VGW25" i="7" s="1"/>
  <c r="VGY25" i="7" s="1"/>
  <c r="VHA25" i="7" s="1"/>
  <c r="VHC25" i="7" s="1"/>
  <c r="VHE25" i="7" s="1"/>
  <c r="VHG25" i="7" s="1"/>
  <c r="VHI25" i="7" s="1"/>
  <c r="VHK25" i="7" s="1"/>
  <c r="VHM25" i="7" s="1"/>
  <c r="VHO25" i="7" s="1"/>
  <c r="VHQ25" i="7" s="1"/>
  <c r="VHS25" i="7" s="1"/>
  <c r="VHU25" i="7" s="1"/>
  <c r="VHW25" i="7" s="1"/>
  <c r="VHY25" i="7" s="1"/>
  <c r="VIA25" i="7" s="1"/>
  <c r="VIC25" i="7" s="1"/>
  <c r="VIE25" i="7" s="1"/>
  <c r="VIG25" i="7" s="1"/>
  <c r="VII25" i="7" s="1"/>
  <c r="VIK25" i="7" s="1"/>
  <c r="VIM25" i="7" s="1"/>
  <c r="VIO25" i="7" s="1"/>
  <c r="VIQ25" i="7" s="1"/>
  <c r="VIS25" i="7" s="1"/>
  <c r="VIU25" i="7" s="1"/>
  <c r="VIW25" i="7" s="1"/>
  <c r="VIY25" i="7" s="1"/>
  <c r="VJA25" i="7" s="1"/>
  <c r="VJC25" i="7" s="1"/>
  <c r="VJE25" i="7" s="1"/>
  <c r="VJG25" i="7" s="1"/>
  <c r="VJI25" i="7" s="1"/>
  <c r="VJK25" i="7" s="1"/>
  <c r="VJM25" i="7" s="1"/>
  <c r="VJO25" i="7" s="1"/>
  <c r="VJQ25" i="7" s="1"/>
  <c r="VJS25" i="7" s="1"/>
  <c r="VJU25" i="7" s="1"/>
  <c r="VJW25" i="7" s="1"/>
  <c r="VJY25" i="7" s="1"/>
  <c r="VKA25" i="7" s="1"/>
  <c r="VKC25" i="7" s="1"/>
  <c r="VKE25" i="7" s="1"/>
  <c r="VKG25" i="7" s="1"/>
  <c r="VKI25" i="7" s="1"/>
  <c r="VKK25" i="7" s="1"/>
  <c r="VKM25" i="7" s="1"/>
  <c r="VKO25" i="7" s="1"/>
  <c r="VKQ25" i="7" s="1"/>
  <c r="VKS25" i="7" s="1"/>
  <c r="VKU25" i="7" s="1"/>
  <c r="VKW25" i="7" s="1"/>
  <c r="VKY25" i="7" s="1"/>
  <c r="VLA25" i="7" s="1"/>
  <c r="VLC25" i="7" s="1"/>
  <c r="VLE25" i="7" s="1"/>
  <c r="VLG25" i="7" s="1"/>
  <c r="VLI25" i="7" s="1"/>
  <c r="VLK25" i="7" s="1"/>
  <c r="VLM25" i="7" s="1"/>
  <c r="VLO25" i="7" s="1"/>
  <c r="VLQ25" i="7" s="1"/>
  <c r="VLS25" i="7" s="1"/>
  <c r="VLU25" i="7" s="1"/>
  <c r="VLW25" i="7" s="1"/>
  <c r="VLY25" i="7" s="1"/>
  <c r="VMA25" i="7" s="1"/>
  <c r="VMC25" i="7" s="1"/>
  <c r="VME25" i="7" s="1"/>
  <c r="VMG25" i="7" s="1"/>
  <c r="VMI25" i="7" s="1"/>
  <c r="VMK25" i="7" s="1"/>
  <c r="VMM25" i="7" s="1"/>
  <c r="VMO25" i="7" s="1"/>
  <c r="VMQ25" i="7" s="1"/>
  <c r="VMS25" i="7" s="1"/>
  <c r="VMU25" i="7" s="1"/>
  <c r="VMW25" i="7" s="1"/>
  <c r="VMY25" i="7" s="1"/>
  <c r="VNA25" i="7" s="1"/>
  <c r="VNC25" i="7" s="1"/>
  <c r="VNE25" i="7" s="1"/>
  <c r="VNG25" i="7" s="1"/>
  <c r="VNI25" i="7" s="1"/>
  <c r="VNK25" i="7" s="1"/>
  <c r="VNM25" i="7" s="1"/>
  <c r="VNO25" i="7" s="1"/>
  <c r="VNQ25" i="7" s="1"/>
  <c r="VNS25" i="7" s="1"/>
  <c r="VNU25" i="7" s="1"/>
  <c r="VNW25" i="7" s="1"/>
  <c r="VNY25" i="7" s="1"/>
  <c r="VOA25" i="7" s="1"/>
  <c r="VOC25" i="7" s="1"/>
  <c r="VOE25" i="7" s="1"/>
  <c r="VOG25" i="7" s="1"/>
  <c r="VOI25" i="7" s="1"/>
  <c r="VOK25" i="7" s="1"/>
  <c r="VOM25" i="7" s="1"/>
  <c r="VOO25" i="7" s="1"/>
  <c r="VOQ25" i="7" s="1"/>
  <c r="VOS25" i="7" s="1"/>
  <c r="VOU25" i="7" s="1"/>
  <c r="VOW25" i="7" s="1"/>
  <c r="VOY25" i="7" s="1"/>
  <c r="VPA25" i="7" s="1"/>
  <c r="VPC25" i="7" s="1"/>
  <c r="VPE25" i="7" s="1"/>
  <c r="VPG25" i="7" s="1"/>
  <c r="VPI25" i="7" s="1"/>
  <c r="VPK25" i="7" s="1"/>
  <c r="VPM25" i="7" s="1"/>
  <c r="VPO25" i="7" s="1"/>
  <c r="VPQ25" i="7" s="1"/>
  <c r="VPS25" i="7" s="1"/>
  <c r="VPU25" i="7" s="1"/>
  <c r="VPW25" i="7" s="1"/>
  <c r="VPY25" i="7" s="1"/>
  <c r="VQA25" i="7" s="1"/>
  <c r="VQC25" i="7" s="1"/>
  <c r="VQE25" i="7" s="1"/>
  <c r="VQG25" i="7" s="1"/>
  <c r="VQI25" i="7" s="1"/>
  <c r="VQK25" i="7" s="1"/>
  <c r="VQM25" i="7" s="1"/>
  <c r="VQO25" i="7" s="1"/>
  <c r="VQQ25" i="7" s="1"/>
  <c r="VQS25" i="7" s="1"/>
  <c r="VQU25" i="7" s="1"/>
  <c r="VQW25" i="7" s="1"/>
  <c r="VQY25" i="7" s="1"/>
  <c r="VRA25" i="7" s="1"/>
  <c r="VRC25" i="7" s="1"/>
  <c r="VRE25" i="7" s="1"/>
  <c r="VRG25" i="7" s="1"/>
  <c r="VRI25" i="7" s="1"/>
  <c r="VRK25" i="7" s="1"/>
  <c r="VRM25" i="7" s="1"/>
  <c r="VRO25" i="7" s="1"/>
  <c r="VRQ25" i="7" s="1"/>
  <c r="VRS25" i="7" s="1"/>
  <c r="VRU25" i="7" s="1"/>
  <c r="VRW25" i="7" s="1"/>
  <c r="VRY25" i="7" s="1"/>
  <c r="VSA25" i="7" s="1"/>
  <c r="VSC25" i="7" s="1"/>
  <c r="VSE25" i="7" s="1"/>
  <c r="VSG25" i="7" s="1"/>
  <c r="VSI25" i="7" s="1"/>
  <c r="VSK25" i="7" s="1"/>
  <c r="VSM25" i="7" s="1"/>
  <c r="VSO25" i="7" s="1"/>
  <c r="VSQ25" i="7" s="1"/>
  <c r="VSS25" i="7" s="1"/>
  <c r="VSU25" i="7" s="1"/>
  <c r="VSW25" i="7" s="1"/>
  <c r="VSY25" i="7" s="1"/>
  <c r="VTA25" i="7" s="1"/>
  <c r="VTC25" i="7" s="1"/>
  <c r="VTE25" i="7" s="1"/>
  <c r="VTG25" i="7" s="1"/>
  <c r="VTI25" i="7" s="1"/>
  <c r="VTK25" i="7" s="1"/>
  <c r="VTM25" i="7" s="1"/>
  <c r="VTO25" i="7" s="1"/>
  <c r="VTQ25" i="7" s="1"/>
  <c r="VTS25" i="7" s="1"/>
  <c r="VTU25" i="7" s="1"/>
  <c r="VTW25" i="7" s="1"/>
  <c r="VTY25" i="7" s="1"/>
  <c r="VUA25" i="7" s="1"/>
  <c r="VUC25" i="7" s="1"/>
  <c r="VUE25" i="7" s="1"/>
  <c r="VUG25" i="7" s="1"/>
  <c r="VUI25" i="7" s="1"/>
  <c r="VUK25" i="7" s="1"/>
  <c r="VUM25" i="7" s="1"/>
  <c r="VUO25" i="7" s="1"/>
  <c r="VUQ25" i="7" s="1"/>
  <c r="VUS25" i="7" s="1"/>
  <c r="VUU25" i="7" s="1"/>
  <c r="VUW25" i="7" s="1"/>
  <c r="VUY25" i="7" s="1"/>
  <c r="VVA25" i="7" s="1"/>
  <c r="VVC25" i="7" s="1"/>
  <c r="VVE25" i="7" s="1"/>
  <c r="VVG25" i="7" s="1"/>
  <c r="VVI25" i="7" s="1"/>
  <c r="VVK25" i="7" s="1"/>
  <c r="VVM25" i="7" s="1"/>
  <c r="VVO25" i="7" s="1"/>
  <c r="VVQ25" i="7" s="1"/>
  <c r="VVS25" i="7" s="1"/>
  <c r="VVU25" i="7" s="1"/>
  <c r="VVW25" i="7" s="1"/>
  <c r="VVY25" i="7" s="1"/>
  <c r="VWA25" i="7" s="1"/>
  <c r="VWC25" i="7" s="1"/>
  <c r="VWE25" i="7" s="1"/>
  <c r="VWG25" i="7" s="1"/>
  <c r="VWI25" i="7" s="1"/>
  <c r="VWK25" i="7" s="1"/>
  <c r="VWM25" i="7" s="1"/>
  <c r="VWO25" i="7" s="1"/>
  <c r="VWQ25" i="7" s="1"/>
  <c r="VWS25" i="7" s="1"/>
  <c r="VWU25" i="7" s="1"/>
  <c r="VWW25" i="7" s="1"/>
  <c r="VWY25" i="7" s="1"/>
  <c r="VXA25" i="7" s="1"/>
  <c r="VXC25" i="7" s="1"/>
  <c r="VXE25" i="7" s="1"/>
  <c r="VXG25" i="7" s="1"/>
  <c r="VXI25" i="7" s="1"/>
  <c r="VXK25" i="7" s="1"/>
  <c r="VXM25" i="7" s="1"/>
  <c r="VXO25" i="7" s="1"/>
  <c r="VXQ25" i="7" s="1"/>
  <c r="VXS25" i="7" s="1"/>
  <c r="VXU25" i="7" s="1"/>
  <c r="VXW25" i="7" s="1"/>
  <c r="VXY25" i="7" s="1"/>
  <c r="VYA25" i="7" s="1"/>
  <c r="VYC25" i="7" s="1"/>
  <c r="VYE25" i="7" s="1"/>
  <c r="VYG25" i="7" s="1"/>
  <c r="VYI25" i="7" s="1"/>
  <c r="VYK25" i="7" s="1"/>
  <c r="VYM25" i="7" s="1"/>
  <c r="VYO25" i="7" s="1"/>
  <c r="VYQ25" i="7" s="1"/>
  <c r="VYS25" i="7" s="1"/>
  <c r="VYU25" i="7" s="1"/>
  <c r="VYW25" i="7" s="1"/>
  <c r="VYY25" i="7" s="1"/>
  <c r="VZA25" i="7" s="1"/>
  <c r="VZC25" i="7" s="1"/>
  <c r="VZE25" i="7" s="1"/>
  <c r="VZG25" i="7" s="1"/>
  <c r="VZI25" i="7" s="1"/>
  <c r="VZK25" i="7" s="1"/>
  <c r="VZM25" i="7" s="1"/>
  <c r="VZO25" i="7" s="1"/>
  <c r="VZQ25" i="7" s="1"/>
  <c r="VZS25" i="7" s="1"/>
  <c r="VZU25" i="7" s="1"/>
  <c r="VZW25" i="7" s="1"/>
  <c r="VZY25" i="7" s="1"/>
  <c r="WAA25" i="7" s="1"/>
  <c r="WAC25" i="7" s="1"/>
  <c r="WAE25" i="7" s="1"/>
  <c r="WAG25" i="7" s="1"/>
  <c r="WAI25" i="7" s="1"/>
  <c r="WAK25" i="7" s="1"/>
  <c r="WAM25" i="7" s="1"/>
  <c r="WAO25" i="7" s="1"/>
  <c r="WAQ25" i="7" s="1"/>
  <c r="WAS25" i="7" s="1"/>
  <c r="WAU25" i="7" s="1"/>
  <c r="WAW25" i="7" s="1"/>
  <c r="WAY25" i="7" s="1"/>
  <c r="WBA25" i="7" s="1"/>
  <c r="WBC25" i="7" s="1"/>
  <c r="WBE25" i="7" s="1"/>
  <c r="WBG25" i="7" s="1"/>
  <c r="WBI25" i="7" s="1"/>
  <c r="WBK25" i="7" s="1"/>
  <c r="WBM25" i="7" s="1"/>
  <c r="WBO25" i="7" s="1"/>
  <c r="WBQ25" i="7" s="1"/>
  <c r="WBS25" i="7" s="1"/>
  <c r="WBU25" i="7" s="1"/>
  <c r="WBW25" i="7" s="1"/>
  <c r="WBY25" i="7" s="1"/>
  <c r="WCA25" i="7" s="1"/>
  <c r="WCC25" i="7" s="1"/>
  <c r="WCE25" i="7" s="1"/>
  <c r="WCG25" i="7" s="1"/>
  <c r="WCI25" i="7" s="1"/>
  <c r="WCK25" i="7" s="1"/>
  <c r="WCM25" i="7" s="1"/>
  <c r="WCO25" i="7" s="1"/>
  <c r="WCQ25" i="7" s="1"/>
  <c r="WCS25" i="7" s="1"/>
  <c r="WCU25" i="7" s="1"/>
  <c r="WCW25" i="7" s="1"/>
  <c r="WCY25" i="7" s="1"/>
  <c r="WDA25" i="7" s="1"/>
  <c r="WDC25" i="7" s="1"/>
  <c r="WDE25" i="7" s="1"/>
  <c r="WDG25" i="7" s="1"/>
  <c r="WDI25" i="7" s="1"/>
  <c r="WDK25" i="7" s="1"/>
  <c r="WDM25" i="7" s="1"/>
  <c r="WDO25" i="7" s="1"/>
  <c r="WDQ25" i="7" s="1"/>
  <c r="WDS25" i="7" s="1"/>
  <c r="WDU25" i="7" s="1"/>
  <c r="WDW25" i="7" s="1"/>
  <c r="WDY25" i="7" s="1"/>
  <c r="WEA25" i="7" s="1"/>
  <c r="WEC25" i="7" s="1"/>
  <c r="WEE25" i="7" s="1"/>
  <c r="WEG25" i="7" s="1"/>
  <c r="WEI25" i="7" s="1"/>
  <c r="WEK25" i="7" s="1"/>
  <c r="WEM25" i="7" s="1"/>
  <c r="WEO25" i="7" s="1"/>
  <c r="WEQ25" i="7" s="1"/>
  <c r="WES25" i="7" s="1"/>
  <c r="WEU25" i="7" s="1"/>
  <c r="WEW25" i="7" s="1"/>
  <c r="WEY25" i="7" s="1"/>
  <c r="WFA25" i="7" s="1"/>
  <c r="WFC25" i="7" s="1"/>
  <c r="WFE25" i="7" s="1"/>
  <c r="WFG25" i="7" s="1"/>
  <c r="WFI25" i="7" s="1"/>
  <c r="WFK25" i="7" s="1"/>
  <c r="WFM25" i="7" s="1"/>
  <c r="WFO25" i="7" s="1"/>
  <c r="WFQ25" i="7" s="1"/>
  <c r="WFS25" i="7" s="1"/>
  <c r="WFU25" i="7" s="1"/>
  <c r="WFW25" i="7" s="1"/>
  <c r="WFY25" i="7" s="1"/>
  <c r="WGA25" i="7" s="1"/>
  <c r="WGC25" i="7" s="1"/>
  <c r="WGE25" i="7" s="1"/>
  <c r="WGG25" i="7" s="1"/>
  <c r="WGI25" i="7" s="1"/>
  <c r="WGK25" i="7" s="1"/>
  <c r="WGM25" i="7" s="1"/>
  <c r="WGO25" i="7" s="1"/>
  <c r="WGQ25" i="7" s="1"/>
  <c r="WGS25" i="7" s="1"/>
  <c r="WGU25" i="7" s="1"/>
  <c r="WGW25" i="7" s="1"/>
  <c r="WGY25" i="7" s="1"/>
  <c r="WHA25" i="7" s="1"/>
  <c r="WHC25" i="7" s="1"/>
  <c r="WHE25" i="7" s="1"/>
  <c r="WHG25" i="7" s="1"/>
  <c r="WHI25" i="7" s="1"/>
  <c r="WHK25" i="7" s="1"/>
  <c r="WHM25" i="7" s="1"/>
  <c r="WHO25" i="7" s="1"/>
  <c r="WHQ25" i="7" s="1"/>
  <c r="WHS25" i="7" s="1"/>
  <c r="WHU25" i="7" s="1"/>
  <c r="WHW25" i="7" s="1"/>
  <c r="WHY25" i="7" s="1"/>
  <c r="WIA25" i="7" s="1"/>
  <c r="WIC25" i="7" s="1"/>
  <c r="WIE25" i="7" s="1"/>
  <c r="WIG25" i="7" s="1"/>
  <c r="WII25" i="7" s="1"/>
  <c r="WIK25" i="7" s="1"/>
  <c r="WIM25" i="7" s="1"/>
  <c r="WIO25" i="7" s="1"/>
  <c r="WIQ25" i="7" s="1"/>
  <c r="WIS25" i="7" s="1"/>
  <c r="WIU25" i="7" s="1"/>
  <c r="WIW25" i="7" s="1"/>
  <c r="WIY25" i="7" s="1"/>
  <c r="WJA25" i="7" s="1"/>
  <c r="WJC25" i="7" s="1"/>
  <c r="WJE25" i="7" s="1"/>
  <c r="WJG25" i="7" s="1"/>
  <c r="WJI25" i="7" s="1"/>
  <c r="WJK25" i="7" s="1"/>
  <c r="WJM25" i="7" s="1"/>
  <c r="WJO25" i="7" s="1"/>
  <c r="WJQ25" i="7" s="1"/>
  <c r="WJS25" i="7" s="1"/>
  <c r="WJU25" i="7" s="1"/>
  <c r="WJW25" i="7" s="1"/>
  <c r="WJY25" i="7" s="1"/>
  <c r="WKA25" i="7" s="1"/>
  <c r="WKC25" i="7" s="1"/>
  <c r="WKE25" i="7" s="1"/>
  <c r="WKG25" i="7" s="1"/>
  <c r="WKI25" i="7" s="1"/>
  <c r="WKK25" i="7" s="1"/>
  <c r="WKM25" i="7" s="1"/>
  <c r="WKO25" i="7" s="1"/>
  <c r="WKQ25" i="7" s="1"/>
  <c r="WKS25" i="7" s="1"/>
  <c r="WKU25" i="7" s="1"/>
  <c r="WKW25" i="7" s="1"/>
  <c r="WKY25" i="7" s="1"/>
  <c r="WLA25" i="7" s="1"/>
  <c r="WLC25" i="7" s="1"/>
  <c r="WLE25" i="7" s="1"/>
  <c r="WLG25" i="7" s="1"/>
  <c r="WLI25" i="7" s="1"/>
  <c r="WLK25" i="7" s="1"/>
  <c r="WLM25" i="7" s="1"/>
  <c r="WLO25" i="7" s="1"/>
  <c r="WLQ25" i="7" s="1"/>
  <c r="WLS25" i="7" s="1"/>
  <c r="WLU25" i="7" s="1"/>
  <c r="WLW25" i="7" s="1"/>
  <c r="WLY25" i="7" s="1"/>
  <c r="WMA25" i="7" s="1"/>
  <c r="WMC25" i="7" s="1"/>
  <c r="WME25" i="7" s="1"/>
  <c r="WMG25" i="7" s="1"/>
  <c r="WMI25" i="7" s="1"/>
  <c r="WMK25" i="7" s="1"/>
  <c r="WMM25" i="7" s="1"/>
  <c r="WMO25" i="7" s="1"/>
  <c r="WMQ25" i="7" s="1"/>
  <c r="WMS25" i="7" s="1"/>
  <c r="WMU25" i="7" s="1"/>
  <c r="WMW25" i="7" s="1"/>
  <c r="WMY25" i="7" s="1"/>
  <c r="WNA25" i="7" s="1"/>
  <c r="WNC25" i="7" s="1"/>
  <c r="WNE25" i="7" s="1"/>
  <c r="WNG25" i="7" s="1"/>
  <c r="WNI25" i="7" s="1"/>
  <c r="WNK25" i="7" s="1"/>
  <c r="WNM25" i="7" s="1"/>
  <c r="WNO25" i="7" s="1"/>
  <c r="WNQ25" i="7" s="1"/>
  <c r="WNS25" i="7" s="1"/>
  <c r="WNU25" i="7" s="1"/>
  <c r="WNW25" i="7" s="1"/>
  <c r="WNY25" i="7" s="1"/>
  <c r="WOA25" i="7" s="1"/>
  <c r="WOC25" i="7" s="1"/>
  <c r="WOE25" i="7" s="1"/>
  <c r="WOG25" i="7" s="1"/>
  <c r="WOI25" i="7" s="1"/>
  <c r="WOK25" i="7" s="1"/>
  <c r="WOM25" i="7" s="1"/>
  <c r="WOO25" i="7" s="1"/>
  <c r="WOQ25" i="7" s="1"/>
  <c r="WOS25" i="7" s="1"/>
  <c r="WOU25" i="7" s="1"/>
  <c r="WOW25" i="7" s="1"/>
  <c r="WOY25" i="7" s="1"/>
  <c r="WPA25" i="7" s="1"/>
  <c r="WPC25" i="7" s="1"/>
  <c r="WPE25" i="7" s="1"/>
  <c r="WPG25" i="7" s="1"/>
  <c r="WPI25" i="7" s="1"/>
  <c r="WPK25" i="7" s="1"/>
  <c r="WPM25" i="7" s="1"/>
  <c r="WPO25" i="7" s="1"/>
  <c r="WPQ25" i="7" s="1"/>
  <c r="WPS25" i="7" s="1"/>
  <c r="WPU25" i="7" s="1"/>
  <c r="WPW25" i="7" s="1"/>
  <c r="WPY25" i="7" s="1"/>
  <c r="WQA25" i="7" s="1"/>
  <c r="WQC25" i="7" s="1"/>
  <c r="WQE25" i="7" s="1"/>
  <c r="WQG25" i="7" s="1"/>
  <c r="WQI25" i="7" s="1"/>
  <c r="WQK25" i="7" s="1"/>
  <c r="WQM25" i="7" s="1"/>
  <c r="WQO25" i="7" s="1"/>
  <c r="WQQ25" i="7" s="1"/>
  <c r="WQS25" i="7" s="1"/>
  <c r="WQU25" i="7" s="1"/>
  <c r="WQW25" i="7" s="1"/>
  <c r="WQY25" i="7" s="1"/>
  <c r="WRA25" i="7" s="1"/>
  <c r="WRC25" i="7" s="1"/>
  <c r="WRE25" i="7" s="1"/>
  <c r="WRG25" i="7" s="1"/>
  <c r="WRI25" i="7" s="1"/>
  <c r="WRK25" i="7" s="1"/>
  <c r="WRM25" i="7" s="1"/>
  <c r="WRO25" i="7" s="1"/>
  <c r="WRQ25" i="7" s="1"/>
  <c r="WRS25" i="7" s="1"/>
  <c r="WRU25" i="7" s="1"/>
  <c r="WRW25" i="7" s="1"/>
  <c r="WRY25" i="7" s="1"/>
  <c r="WSA25" i="7" s="1"/>
  <c r="WSC25" i="7" s="1"/>
  <c r="WSE25" i="7" s="1"/>
  <c r="WSG25" i="7" s="1"/>
  <c r="WSI25" i="7" s="1"/>
  <c r="WSK25" i="7" s="1"/>
  <c r="WSM25" i="7" s="1"/>
  <c r="WSO25" i="7" s="1"/>
  <c r="WSQ25" i="7" s="1"/>
  <c r="WSS25" i="7" s="1"/>
  <c r="WSU25" i="7" s="1"/>
  <c r="WSW25" i="7" s="1"/>
  <c r="WSY25" i="7" s="1"/>
  <c r="WTA25" i="7" s="1"/>
  <c r="WTC25" i="7" s="1"/>
  <c r="WTE25" i="7" s="1"/>
  <c r="WTG25" i="7" s="1"/>
  <c r="WTI25" i="7" s="1"/>
  <c r="WTK25" i="7" s="1"/>
  <c r="WTM25" i="7" s="1"/>
  <c r="WTO25" i="7" s="1"/>
  <c r="WTQ25" i="7" s="1"/>
  <c r="WTS25" i="7" s="1"/>
  <c r="WTU25" i="7" s="1"/>
  <c r="WTW25" i="7" s="1"/>
  <c r="WTY25" i="7" s="1"/>
  <c r="WUA25" i="7" s="1"/>
  <c r="WUC25" i="7" s="1"/>
  <c r="WUE25" i="7" s="1"/>
  <c r="WUG25" i="7" s="1"/>
  <c r="WUI25" i="7" s="1"/>
  <c r="WUK25" i="7" s="1"/>
  <c r="WUM25" i="7" s="1"/>
  <c r="WUO25" i="7" s="1"/>
  <c r="WUQ25" i="7" s="1"/>
  <c r="WUS25" i="7" s="1"/>
  <c r="WUU25" i="7" s="1"/>
  <c r="WUW25" i="7" s="1"/>
  <c r="WUY25" i="7" s="1"/>
  <c r="WVA25" i="7" s="1"/>
  <c r="WVC25" i="7" s="1"/>
  <c r="WVE25" i="7" s="1"/>
  <c r="WVG25" i="7" s="1"/>
  <c r="WVI25" i="7" s="1"/>
  <c r="WVK25" i="7" s="1"/>
  <c r="WVM25" i="7" s="1"/>
  <c r="WVO25" i="7" s="1"/>
  <c r="WVQ25" i="7" s="1"/>
  <c r="WVS25" i="7" s="1"/>
  <c r="WVU25" i="7" s="1"/>
  <c r="WVW25" i="7" s="1"/>
  <c r="WVY25" i="7" s="1"/>
  <c r="WWA25" i="7" s="1"/>
  <c r="WWC25" i="7" s="1"/>
  <c r="WWE25" i="7" s="1"/>
  <c r="WWG25" i="7" s="1"/>
  <c r="WWI25" i="7" s="1"/>
  <c r="WWK25" i="7" s="1"/>
  <c r="WWM25" i="7" s="1"/>
  <c r="WWO25" i="7" s="1"/>
  <c r="WWQ25" i="7" s="1"/>
  <c r="WWS25" i="7" s="1"/>
  <c r="WWU25" i="7" s="1"/>
  <c r="WWW25" i="7" s="1"/>
  <c r="WWY25" i="7" s="1"/>
  <c r="WXA25" i="7" s="1"/>
  <c r="WXC25" i="7" s="1"/>
  <c r="WXE25" i="7" s="1"/>
  <c r="WXG25" i="7" s="1"/>
  <c r="WXI25" i="7" s="1"/>
  <c r="WXK25" i="7" s="1"/>
  <c r="WXM25" i="7" s="1"/>
  <c r="WXO25" i="7" s="1"/>
  <c r="WXQ25" i="7" s="1"/>
  <c r="WXS25" i="7" s="1"/>
  <c r="WXU25" i="7" s="1"/>
  <c r="WXW25" i="7" s="1"/>
  <c r="WXY25" i="7" s="1"/>
  <c r="WYA25" i="7" s="1"/>
  <c r="WYC25" i="7" s="1"/>
  <c r="WYE25" i="7" s="1"/>
  <c r="WYG25" i="7" s="1"/>
  <c r="WYI25" i="7" s="1"/>
  <c r="WYK25" i="7" s="1"/>
  <c r="WYM25" i="7" s="1"/>
  <c r="WYO25" i="7" s="1"/>
  <c r="WYQ25" i="7" s="1"/>
  <c r="WYS25" i="7" s="1"/>
  <c r="WYU25" i="7" s="1"/>
  <c r="WYW25" i="7" s="1"/>
  <c r="WYY25" i="7" s="1"/>
  <c r="WZA25" i="7" s="1"/>
  <c r="WZC25" i="7" s="1"/>
  <c r="WZE25" i="7" s="1"/>
  <c r="WZG25" i="7" s="1"/>
  <c r="WZI25" i="7" s="1"/>
  <c r="WZK25" i="7" s="1"/>
  <c r="WZM25" i="7" s="1"/>
  <c r="WZO25" i="7" s="1"/>
  <c r="WZQ25" i="7" s="1"/>
  <c r="WZS25" i="7" s="1"/>
  <c r="WZU25" i="7" s="1"/>
  <c r="WZW25" i="7" s="1"/>
  <c r="WZY25" i="7" s="1"/>
  <c r="XAA25" i="7" s="1"/>
  <c r="XAC25" i="7" s="1"/>
  <c r="XAE25" i="7" s="1"/>
  <c r="XAG25" i="7" s="1"/>
  <c r="XAI25" i="7" s="1"/>
  <c r="XAK25" i="7" s="1"/>
  <c r="XAM25" i="7" s="1"/>
  <c r="XAO25" i="7" s="1"/>
  <c r="XAQ25" i="7" s="1"/>
  <c r="XAS25" i="7" s="1"/>
  <c r="XAU25" i="7" s="1"/>
  <c r="XAW25" i="7" s="1"/>
  <c r="XAY25" i="7" s="1"/>
  <c r="XBA25" i="7" s="1"/>
  <c r="XBC25" i="7" s="1"/>
  <c r="XBE25" i="7" s="1"/>
  <c r="XBG25" i="7" s="1"/>
  <c r="XBI25" i="7" s="1"/>
  <c r="XBK25" i="7" s="1"/>
  <c r="XBM25" i="7" s="1"/>
  <c r="XBO25" i="7" s="1"/>
  <c r="XBQ25" i="7" s="1"/>
  <c r="XBS25" i="7" s="1"/>
  <c r="XBU25" i="7" s="1"/>
  <c r="XBW25" i="7" s="1"/>
  <c r="XBY25" i="7" s="1"/>
  <c r="XCA25" i="7" s="1"/>
  <c r="XCC25" i="7" s="1"/>
  <c r="XCE25" i="7" s="1"/>
  <c r="XCG25" i="7" s="1"/>
  <c r="XCI25" i="7" s="1"/>
  <c r="XCK25" i="7" s="1"/>
  <c r="XCM25" i="7" s="1"/>
  <c r="XCO25" i="7" s="1"/>
  <c r="XCQ25" i="7" s="1"/>
  <c r="XCS25" i="7" s="1"/>
  <c r="XCU25" i="7" s="1"/>
  <c r="XCW25" i="7" s="1"/>
  <c r="XCY25" i="7" s="1"/>
  <c r="XDA25" i="7" s="1"/>
  <c r="XDC25" i="7" s="1"/>
  <c r="XDE25" i="7" s="1"/>
  <c r="XDG25" i="7" s="1"/>
  <c r="XDI25" i="7" s="1"/>
  <c r="XDK25" i="7" s="1"/>
  <c r="XDM25" i="7" s="1"/>
  <c r="XDO25" i="7" s="1"/>
  <c r="XDQ25" i="7" s="1"/>
  <c r="XDS25" i="7" s="1"/>
  <c r="XDU25" i="7" s="1"/>
  <c r="XDW25" i="7" s="1"/>
  <c r="XDY25" i="7" s="1"/>
  <c r="XEA25" i="7" s="1"/>
  <c r="XEC25" i="7" s="1"/>
  <c r="XEE25" i="7" s="1"/>
  <c r="XEG25" i="7" s="1"/>
  <c r="XEI25" i="7" s="1"/>
  <c r="XEK25" i="7" s="1"/>
  <c r="XEM25" i="7" s="1"/>
  <c r="XEO25" i="7" s="1"/>
  <c r="XEQ25" i="7" s="1"/>
  <c r="XES25" i="7" s="1"/>
  <c r="XEU25" i="7" s="1"/>
  <c r="XEW25" i="7" s="1"/>
  <c r="XEY25" i="7" s="1"/>
  <c r="XFA25" i="7" s="1"/>
  <c r="XFC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4" s="1"/>
  <c r="C62" i="4"/>
  <c r="B62" i="13" s="1"/>
  <c r="C74" i="4"/>
  <c r="B74" i="13" s="1"/>
  <c r="C95" i="4"/>
  <c r="B95" i="13" s="1"/>
  <c r="D8" i="4"/>
  <c r="D11" i="4"/>
  <c r="D25" i="4"/>
  <c r="D36" i="4"/>
  <c r="D40" i="4"/>
  <c r="D53" i="4"/>
  <c r="D62" i="4"/>
  <c r="D67" i="4"/>
  <c r="D74" i="4"/>
  <c r="D95" i="4"/>
  <c r="D104" i="4"/>
  <c r="S25" i="4"/>
  <c r="S36" i="4"/>
  <c r="E36" i="13" s="1"/>
  <c r="S40" i="4"/>
  <c r="E40" i="13" s="1"/>
  <c r="S53" i="4"/>
  <c r="E53" i="13" s="1"/>
  <c r="S95" i="4"/>
  <c r="E95" i="13" s="1"/>
  <c r="F2" i="4"/>
  <c r="G2" i="4"/>
  <c r="H2" i="4"/>
  <c r="I2" i="4"/>
  <c r="J2" i="4"/>
  <c r="K2" i="4"/>
  <c r="L2" i="4"/>
  <c r="M2" i="4"/>
  <c r="N2" i="4"/>
  <c r="O2" i="4"/>
  <c r="P2" i="4"/>
  <c r="Q2" i="4"/>
  <c r="B4" i="4"/>
  <c r="B5" i="4"/>
  <c r="B6" i="4"/>
  <c r="B7" i="4"/>
  <c r="E8" i="4"/>
  <c r="F8" i="4"/>
  <c r="G8" i="4"/>
  <c r="G11" i="4"/>
  <c r="G12" i="4" s="1"/>
  <c r="H8" i="4"/>
  <c r="H11" i="4"/>
  <c r="I8" i="4"/>
  <c r="I11" i="4"/>
  <c r="J8" i="4"/>
  <c r="J12" i="4" s="1"/>
  <c r="J11" i="4"/>
  <c r="J25" i="4"/>
  <c r="J36" i="4"/>
  <c r="J40" i="4"/>
  <c r="J53" i="4"/>
  <c r="J62" i="4"/>
  <c r="J67" i="4"/>
  <c r="J74" i="4"/>
  <c r="J95" i="4"/>
  <c r="J104" i="4"/>
  <c r="K8" i="4"/>
  <c r="K11" i="4"/>
  <c r="L8" i="4"/>
  <c r="L11" i="4"/>
  <c r="M8" i="4"/>
  <c r="M11" i="4"/>
  <c r="N8" i="4"/>
  <c r="O8" i="4"/>
  <c r="Q8" i="4"/>
  <c r="Q11" i="4"/>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9" i="4"/>
  <c r="B100" i="4"/>
  <c r="B101" i="4"/>
  <c r="B102" i="4"/>
  <c r="B103" i="4"/>
  <c r="F104" i="4"/>
  <c r="G104" i="4"/>
  <c r="K104" i="4"/>
  <c r="L104" i="4"/>
  <c r="Q104" i="4"/>
  <c r="E108" i="4"/>
  <c r="F108" i="4"/>
  <c r="G108" i="4"/>
  <c r="I108" i="4"/>
  <c r="I98" i="4" s="1"/>
  <c r="I104" i="4" s="1"/>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I710" i="3" s="1"/>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D49" i="11"/>
  <c r="D39" i="11"/>
  <c r="D23" i="11"/>
  <c r="D92" i="11"/>
  <c r="D67" i="11"/>
  <c r="D31" i="11"/>
  <c r="D6" i="11"/>
  <c r="D18" i="11"/>
  <c r="D56" i="11"/>
  <c r="D53" i="11"/>
  <c r="D101" i="11"/>
  <c r="D44" i="11"/>
  <c r="D70" i="11"/>
  <c r="AG432" i="3"/>
  <c r="AI27" i="15" s="1"/>
  <c r="D82" i="11"/>
  <c r="D5" i="11"/>
  <c r="D14" i="11"/>
  <c r="B11" i="4"/>
  <c r="B11" i="13"/>
  <c r="D60" i="11" l="1"/>
  <c r="C41" i="11"/>
  <c r="N63" i="4"/>
  <c r="D7" i="11"/>
  <c r="B78" i="4"/>
  <c r="D71" i="11"/>
  <c r="C37" i="11"/>
  <c r="D27" i="11"/>
  <c r="B40" i="4"/>
  <c r="D77" i="11"/>
  <c r="D85" i="11"/>
  <c r="D57" i="11"/>
  <c r="D25" i="11"/>
  <c r="F12" i="4"/>
  <c r="B25" i="4"/>
  <c r="D46" i="11"/>
  <c r="D15" i="11"/>
  <c r="D102" i="11"/>
  <c r="D66" i="11"/>
  <c r="D8" i="11"/>
  <c r="D50" i="11"/>
  <c r="O63" i="4"/>
  <c r="O96" i="4" s="1"/>
  <c r="O105" i="4" s="1"/>
  <c r="K63" i="4"/>
  <c r="K96" i="4" s="1"/>
  <c r="K105" i="4" s="1"/>
  <c r="J63" i="4"/>
  <c r="J96" i="4" s="1"/>
  <c r="J105" i="4" s="1"/>
  <c r="C68" i="11"/>
  <c r="AI709" i="3"/>
  <c r="I5" i="8"/>
  <c r="B75" i="11"/>
  <c r="D75" i="11" s="1"/>
  <c r="N12" i="4"/>
  <c r="I12" i="4"/>
  <c r="D30" i="11"/>
  <c r="H12" i="4"/>
  <c r="D34" i="11"/>
  <c r="R8" i="4"/>
  <c r="R40" i="4"/>
  <c r="R62" i="4"/>
  <c r="G63" i="13"/>
  <c r="G96" i="13" s="1"/>
  <c r="G105" i="13" s="1"/>
  <c r="G107" i="13" s="1"/>
  <c r="F63" i="13"/>
  <c r="F96" i="13" s="1"/>
  <c r="F105" i="13" s="1"/>
  <c r="F107" i="13" s="1"/>
  <c r="N96" i="4"/>
  <c r="N105" i="4" s="1"/>
  <c r="Q63" i="4"/>
  <c r="Q96" i="4" s="1"/>
  <c r="Q105" i="4" s="1"/>
  <c r="L63" i="4"/>
  <c r="L96" i="4" s="1"/>
  <c r="D86" i="11"/>
  <c r="D48" i="11"/>
  <c r="D24" i="11"/>
  <c r="D21" i="11"/>
  <c r="R36" i="4"/>
  <c r="R67" i="4"/>
  <c r="I63" i="13"/>
  <c r="I96" i="13" s="1"/>
  <c r="I105" i="13" s="1"/>
  <c r="I107" i="13" s="1"/>
  <c r="R78" i="4"/>
  <c r="R53" i="4"/>
  <c r="F63" i="4"/>
  <c r="F96" i="4" s="1"/>
  <c r="F105" i="4" s="1"/>
  <c r="D89" i="11"/>
  <c r="B67" i="4"/>
  <c r="B53" i="13"/>
  <c r="B79" i="11"/>
  <c r="B12" i="11"/>
  <c r="D72" i="11"/>
  <c r="P63" i="4"/>
  <c r="P96" i="4" s="1"/>
  <c r="P105" i="4" s="1"/>
  <c r="D90" i="11"/>
  <c r="D93" i="11"/>
  <c r="D87" i="11"/>
  <c r="B68" i="11"/>
  <c r="D68" i="11" s="1"/>
  <c r="D52" i="11"/>
  <c r="B54" i="11"/>
  <c r="G63" i="4"/>
  <c r="G96" i="4" s="1"/>
  <c r="G105" i="4" s="1"/>
  <c r="Q12" i="4"/>
  <c r="M63" i="4"/>
  <c r="M96" i="4" s="1"/>
  <c r="M105" i="4" s="1"/>
  <c r="H63" i="4"/>
  <c r="H96" i="4" s="1"/>
  <c r="S63" i="4"/>
  <c r="E63" i="13" s="1"/>
  <c r="B62" i="4"/>
  <c r="D103" i="11"/>
  <c r="D81" i="11"/>
  <c r="D51" i="11"/>
  <c r="D47" i="11"/>
  <c r="D42" i="11"/>
  <c r="B41" i="11"/>
  <c r="D41" i="11" s="1"/>
  <c r="D63" i="13"/>
  <c r="D96" i="13" s="1"/>
  <c r="D105" i="13" s="1"/>
  <c r="C63" i="13"/>
  <c r="C96" i="13" s="1"/>
  <c r="C105" i="13" s="1"/>
  <c r="L105" i="4"/>
  <c r="L12" i="4"/>
  <c r="D63" i="4"/>
  <c r="D96" i="4" s="1"/>
  <c r="D105" i="4" s="1"/>
  <c r="D84" i="11"/>
  <c r="D16" i="11"/>
  <c r="C12" i="11"/>
  <c r="R74" i="4"/>
  <c r="C12" i="13"/>
  <c r="C79" i="11"/>
  <c r="C54" i="11"/>
  <c r="D83" i="11"/>
  <c r="D74" i="11"/>
  <c r="B63" i="11"/>
  <c r="D63" i="11" s="1"/>
  <c r="C9" i="11"/>
  <c r="D9" i="11" s="1"/>
  <c r="O12" i="4"/>
  <c r="K12" i="4"/>
  <c r="D91" i="11"/>
  <c r="D88" i="11"/>
  <c r="D73" i="11"/>
  <c r="D33" i="11"/>
  <c r="B37" i="11"/>
  <c r="B26" i="11"/>
  <c r="D19" i="11"/>
  <c r="J96" i="13"/>
  <c r="J105" i="13" s="1"/>
  <c r="J107" i="13" s="1"/>
  <c r="D37" i="11"/>
  <c r="B8" i="4"/>
  <c r="B12" i="4" s="1"/>
  <c r="B74" i="4"/>
  <c r="M12" i="4"/>
  <c r="D45" i="11"/>
  <c r="C96" i="11"/>
  <c r="D35" i="11"/>
  <c r="D22" i="11"/>
  <c r="R25" i="4"/>
  <c r="D78" i="11"/>
  <c r="B36" i="4"/>
  <c r="I63" i="4"/>
  <c r="I96" i="4" s="1"/>
  <c r="I105" i="4" s="1"/>
  <c r="R12" i="4"/>
  <c r="D12" i="4"/>
  <c r="D100" i="11"/>
  <c r="E25" i="13"/>
  <c r="R95" i="4"/>
  <c r="D95" i="11"/>
  <c r="M38" i="7"/>
  <c r="U35" i="7"/>
  <c r="U38" i="7" s="1"/>
  <c r="S35" i="7"/>
  <c r="S38" i="7" s="1"/>
  <c r="E38" i="7"/>
  <c r="I35" i="7"/>
  <c r="I38" i="7" s="1"/>
  <c r="K35" i="7"/>
  <c r="K38" i="7" s="1"/>
  <c r="W35" i="7"/>
  <c r="W38" i="7" s="1"/>
  <c r="Y35" i="7"/>
  <c r="Y38" i="7" s="1"/>
  <c r="AD7" i="15"/>
  <c r="C63" i="4"/>
  <c r="C96" i="4" s="1"/>
  <c r="E63" i="4"/>
  <c r="E96"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T98" i="4" s="1"/>
  <c r="D11" i="11"/>
  <c r="B13" i="11"/>
  <c r="D12" i="11"/>
  <c r="C12" i="4"/>
  <c r="B12" i="13" s="1"/>
  <c r="H98" i="13" l="1"/>
  <c r="T104" i="4"/>
  <c r="H104" i="13" s="1"/>
  <c r="R63" i="4"/>
  <c r="R96" i="4" s="1"/>
  <c r="D26" i="11"/>
  <c r="D79" i="11"/>
  <c r="D54" i="11"/>
  <c r="B64" i="11"/>
  <c r="B97" i="11" s="1"/>
  <c r="D96" i="11"/>
  <c r="C13" i="11"/>
  <c r="D13" i="11"/>
  <c r="S96" i="4"/>
  <c r="B63" i="4"/>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AD1000"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B96" i="13"/>
  <c r="B96" i="4"/>
  <c r="E96" i="13" l="1"/>
  <c r="S98" i="4"/>
  <c r="D64" i="11"/>
  <c r="AU675" i="3"/>
  <c r="C97" i="11"/>
  <c r="D97" i="11" s="1"/>
  <c r="Z798" i="3"/>
  <c r="V951" i="3"/>
  <c r="AD951" i="3" s="1"/>
  <c r="AD953" i="3" s="1"/>
  <c r="E10" i="7"/>
  <c r="E32" i="7" s="1"/>
  <c r="E40" i="7" s="1"/>
  <c r="G4" i="7"/>
  <c r="G5" i="7" s="1"/>
  <c r="AV650" i="3"/>
  <c r="AV675" i="3" s="1"/>
  <c r="AD734" i="3" s="1"/>
  <c r="M21" i="7"/>
  <c r="M30" i="7" s="1"/>
  <c r="O14" i="7"/>
  <c r="M8" i="7"/>
  <c r="K9" i="7"/>
  <c r="G7" i="7"/>
  <c r="I6" i="7"/>
  <c r="T107" i="4"/>
  <c r="H107" i="13" s="1"/>
  <c r="H105" i="13"/>
  <c r="C98" i="4" l="1"/>
  <c r="S104" i="4"/>
  <c r="E98" i="13"/>
  <c r="AD996" i="3"/>
  <c r="AD988" i="3"/>
  <c r="AD11" i="15"/>
  <c r="AD23" i="15" s="1"/>
  <c r="AD26" i="15" s="1"/>
  <c r="AD28" i="15" s="1"/>
  <c r="AI11" i="15"/>
  <c r="AI23" i="15" s="1"/>
  <c r="AI26" i="15" s="1"/>
  <c r="AI28" i="15" s="1"/>
  <c r="B1014" i="3"/>
  <c r="AD1004" i="3"/>
  <c r="V952" i="3"/>
  <c r="G10" i="7"/>
  <c r="G32" i="7" s="1"/>
  <c r="G44" i="7" s="1"/>
  <c r="E44" i="7"/>
  <c r="I4" i="7"/>
  <c r="I5" i="7" s="1"/>
  <c r="I7" i="7"/>
  <c r="K6" i="7"/>
  <c r="M9" i="7"/>
  <c r="O8" i="7"/>
  <c r="O21" i="7"/>
  <c r="O30" i="7" s="1"/>
  <c r="Q14" i="7"/>
  <c r="E54" i="7"/>
  <c r="E43" i="7"/>
  <c r="E42" i="7"/>
  <c r="E104" i="13" l="1"/>
  <c r="S105" i="4"/>
  <c r="C99" i="11"/>
  <c r="B99" i="11"/>
  <c r="B105" i="11" s="1"/>
  <c r="B106" i="11" s="1"/>
  <c r="B98" i="13"/>
  <c r="C104" i="4"/>
  <c r="B98" i="4"/>
  <c r="AM826" i="3"/>
  <c r="AM829" i="3"/>
  <c r="AQ885" i="3"/>
  <c r="T24" i="15"/>
  <c r="G40" i="7"/>
  <c r="G54" i="7" s="1"/>
  <c r="K4" i="7"/>
  <c r="M4" i="7" s="1"/>
  <c r="M5" i="7" s="1"/>
  <c r="I10" i="7"/>
  <c r="I32" i="7" s="1"/>
  <c r="I44" i="7" s="1"/>
  <c r="Q21" i="7"/>
  <c r="Q30" i="7" s="1"/>
  <c r="S14" i="7"/>
  <c r="M6" i="7"/>
  <c r="K7" i="7"/>
  <c r="O9" i="7"/>
  <c r="Q8" i="7"/>
  <c r="Y68" i="15"/>
  <c r="S107" i="4" l="1"/>
  <c r="E105" i="13"/>
  <c r="B104" i="13"/>
  <c r="B104" i="4"/>
  <c r="C105" i="4"/>
  <c r="D99" i="11"/>
  <c r="C105" i="11"/>
  <c r="AQ888" i="3"/>
  <c r="B1012" i="3" s="1"/>
  <c r="AQ886" i="3"/>
  <c r="AM834" i="3"/>
  <c r="G42" i="7"/>
  <c r="G43" i="7"/>
  <c r="O4" i="7"/>
  <c r="O5" i="7" s="1"/>
  <c r="K5" i="7"/>
  <c r="K10" i="7" s="1"/>
  <c r="K32" i="7" s="1"/>
  <c r="K40" i="7" s="1"/>
  <c r="I40" i="7"/>
  <c r="I42" i="7" s="1"/>
  <c r="U14" i="7"/>
  <c r="S21" i="7"/>
  <c r="S30" i="7" s="1"/>
  <c r="Q9" i="7"/>
  <c r="S8" i="7"/>
  <c r="O6" i="7"/>
  <c r="M7" i="7"/>
  <c r="M10" i="7" s="1"/>
  <c r="M32" i="7" s="1"/>
  <c r="D105" i="11" l="1"/>
  <c r="C106" i="11"/>
  <c r="D106" i="11" s="1"/>
  <c r="B105" i="13"/>
  <c r="AC442" i="3"/>
  <c r="B105" i="4"/>
  <c r="E107" i="13"/>
  <c r="AC443" i="3"/>
  <c r="I54" i="7"/>
  <c r="I43" i="7"/>
  <c r="Q4" i="7"/>
  <c r="S4" i="7" s="1"/>
  <c r="K44" i="7"/>
  <c r="M40" i="7"/>
  <c r="M44" i="7"/>
  <c r="S9" i="7"/>
  <c r="U8" i="7"/>
  <c r="U21" i="7"/>
  <c r="U30" i="7" s="1"/>
  <c r="W14" i="7"/>
  <c r="K43" i="7"/>
  <c r="K42" i="7"/>
  <c r="K54" i="7"/>
  <c r="O7" i="7"/>
  <c r="O10" i="7" s="1"/>
  <c r="O32" i="7" s="1"/>
  <c r="Q6" i="7"/>
  <c r="Y11" i="15" l="1"/>
  <c r="Y23" i="15" s="1"/>
  <c r="Y26" i="15" s="1"/>
  <c r="Y28" i="15" s="1"/>
  <c r="T11" i="15"/>
  <c r="T23" i="15" s="1"/>
  <c r="AG620" i="3"/>
  <c r="AB47" i="15"/>
  <c r="AE548" i="3"/>
  <c r="AE557" i="3" s="1"/>
  <c r="AC441" i="3"/>
  <c r="Q5" i="7"/>
  <c r="O40" i="7"/>
  <c r="O44" i="7"/>
  <c r="W21" i="7"/>
  <c r="W30" i="7" s="1"/>
  <c r="Y14" i="7"/>
  <c r="W8" i="7"/>
  <c r="U9" i="7"/>
  <c r="M43" i="7"/>
  <c r="M42" i="7"/>
  <c r="M54" i="7"/>
  <c r="U4" i="7"/>
  <c r="S5" i="7"/>
  <c r="Q7" i="7"/>
  <c r="S6" i="7"/>
  <c r="H98" i="4" l="1"/>
  <c r="AG630" i="3"/>
  <c r="H108" i="4"/>
  <c r="T26" i="15"/>
  <c r="T28" i="15" s="1"/>
  <c r="T29" i="15" s="1"/>
  <c r="AD38" i="15"/>
  <c r="AD40" i="15" s="1"/>
  <c r="Y38" i="15"/>
  <c r="Y40" i="15" s="1"/>
  <c r="Y41" i="15" s="1"/>
  <c r="Q10" i="7"/>
  <c r="Q32" i="7" s="1"/>
  <c r="Q44" i="7" s="1"/>
  <c r="W4" i="7"/>
  <c r="U5" i="7"/>
  <c r="Y8" i="7"/>
  <c r="W9" i="7"/>
  <c r="Y21" i="7"/>
  <c r="Y30" i="7" s="1"/>
  <c r="AA14" i="7"/>
  <c r="S7" i="7"/>
  <c r="S10" i="7" s="1"/>
  <c r="S32" i="7" s="1"/>
  <c r="U6" i="7"/>
  <c r="O54" i="7"/>
  <c r="O42" i="7"/>
  <c r="O43" i="7"/>
  <c r="AG632" i="3" l="1"/>
  <c r="AB48" i="15"/>
  <c r="AB49" i="15" s="1"/>
  <c r="AB54" i="15" s="1"/>
  <c r="AB55" i="15" s="1"/>
  <c r="AB56" i="15" s="1"/>
  <c r="E98" i="4"/>
  <c r="H104" i="4"/>
  <c r="H105" i="4" s="1"/>
  <c r="Q40" i="7"/>
  <c r="Q42" i="7" s="1"/>
  <c r="S40" i="7"/>
  <c r="S44" i="7"/>
  <c r="W6" i="7"/>
  <c r="U7" i="7"/>
  <c r="U10" i="7" s="1"/>
  <c r="U32" i="7" s="1"/>
  <c r="Y4" i="7"/>
  <c r="W5" i="7"/>
  <c r="AA21" i="7"/>
  <c r="AA30" i="7" s="1"/>
  <c r="AC14" i="7"/>
  <c r="Y9" i="7"/>
  <c r="AA8" i="7"/>
  <c r="E104" i="4" l="1"/>
  <c r="E105" i="4" s="1"/>
  <c r="R98" i="4"/>
  <c r="R104" i="4" s="1"/>
  <c r="R105" i="4" s="1"/>
  <c r="AB57" i="15"/>
  <c r="AB59" i="15" s="1"/>
  <c r="AB76" i="15" s="1"/>
  <c r="AB77" i="15" s="1"/>
  <c r="M26" i="3"/>
  <c r="Q54" i="7"/>
  <c r="Q43" i="7"/>
  <c r="U40" i="7"/>
  <c r="U44" i="7"/>
  <c r="AE14" i="7"/>
  <c r="AC21" i="7"/>
  <c r="AC30" i="7" s="1"/>
  <c r="W7" i="7"/>
  <c r="W10" i="7" s="1"/>
  <c r="W32" i="7" s="1"/>
  <c r="Y6" i="7"/>
  <c r="AA4" i="7"/>
  <c r="Y5" i="7"/>
  <c r="AA9" i="7"/>
  <c r="AC8" i="7"/>
  <c r="S54" i="7"/>
  <c r="S43" i="7"/>
  <c r="S42" i="7"/>
  <c r="AB87" i="15" l="1"/>
  <c r="AB86" i="15"/>
  <c r="M27" i="3"/>
  <c r="P204" i="3" s="1"/>
  <c r="P203" i="3" s="1"/>
  <c r="AB78" i="15"/>
  <c r="AB80" i="15" s="1"/>
  <c r="J81" i="15" s="1"/>
  <c r="AA6" i="7"/>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<sst xmlns="http://schemas.openxmlformats.org/spreadsheetml/2006/main" count="3640" uniqueCount="1793">
  <si>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</si>
  <si>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</si>
  <si>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</si>
  <si>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</si>
  <si>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</si>
  <si>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</si>
  <si>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</si>
  <si>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</si>
  <si>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</si>
  <si>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</si>
  <si>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</si>
  <si>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</si>
  <si>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</si>
  <si>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</si>
  <si>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</si>
  <si>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</si>
  <si>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</si>
  <si>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</si>
  <si>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</si>
  <si>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</si>
  <si>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</si>
  <si>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</si>
  <si>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</si>
  <si>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</si>
  <si>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</si>
  <si>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</si>
  <si>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</si>
  <si>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</si>
  <si>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</si>
  <si>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</si>
  <si>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</si>
  <si>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</si>
  <si>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</si>
  <si>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</si>
  <si>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</si>
  <si>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</si>
  <si>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</si>
  <si>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</si>
  <si>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</si>
  <si>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</si>
  <si>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</si>
  <si>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</si>
  <si>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</si>
  <si>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</si>
  <si>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</si>
  <si>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</si>
  <si>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</si>
  <si>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</si>
  <si>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</si>
  <si>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</si>
  <si>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</si>
  <si>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</si>
  <si>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</si>
  <si>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</si>
  <si>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</si>
  <si>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</si>
  <si>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</si>
  <si>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</si>
  <si>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</si>
  <si>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</si>
  <si>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</si>
  <si>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</si>
  <si>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</si>
  <si>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</si>
  <si>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</si>
  <si>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</si>
  <si>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</si>
  <si>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</si>
  <si>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</si>
  <si>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</si>
  <si>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</si>
  <si>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</si>
  <si>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</si>
  <si>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</si>
  <si>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</si>
  <si>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</si>
  <si>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</si>
  <si>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</si>
  <si>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</si>
  <si>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</si>
  <si>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</si>
  <si>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</si>
  <si>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</si>
  <si>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</si>
  <si>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</si>
  <si>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</si>
  <si>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</si>
  <si>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</si>
  <si>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</si>
  <si>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</si>
  <si>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</si>
  <si>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</si>
  <si>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</si>
  <si>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</si>
  <si>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</si>
  <si>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</si>
  <si>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</si>
  <si>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</si>
  <si>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</si>
  <si>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</si>
  <si>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</si>
  <si>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</si>
  <si>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</si>
  <si>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</si>
  <si>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</si>
  <si>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</si>
  <si>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</si>
  <si>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</si>
  <si>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</si>
  <si>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</si>
  <si>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</si>
  <si>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</si>
  <si>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</si>
  <si>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</si>
  <si>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</si>
  <si>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</si>
  <si>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</si>
  <si>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</si>
  <si>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</si>
  <si>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</si>
  <si>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</si>
  <si>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</si>
  <si>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</si>
  <si>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</si>
  <si>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</si>
  <si>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</si>
  <si>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</si>
  <si>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</si>
  <si>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</si>
  <si>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</si>
  <si>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</si>
  <si>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</si>
  <si>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</si>
  <si>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</si>
  <si>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</si>
  <si>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</si>
  <si>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</si>
  <si>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</si>
  <si>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</si>
  <si>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</si>
  <si>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</si>
  <si>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</si>
  <si>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</si>
  <si>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</si>
  <si>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</si>
  <si>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</si>
  <si>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</si>
  <si>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</si>
  <si>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</si>
  <si>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</si>
  <si>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</si>
  <si>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</si>
  <si>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</si>
  <si>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</si>
  <si>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</si>
  <si>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</si>
  <si>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</si>
  <si>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</si>
  <si>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</si>
  <si>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</si>
  <si>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</si>
  <si>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</si>
  <si>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</si>
  <si>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</si>
  <si>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</si>
  <si>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</si>
  <si>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</si>
  <si>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</si>
  <si>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</si>
  <si>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</si>
  <si>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</si>
  <si>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</si>
  <si>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</si>
  <si>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</si>
  <si>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</si>
  <si>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</si>
  <si>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</si>
  <si>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</si>
  <si>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</si>
  <si>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</si>
  <si>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</si>
  <si>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</si>
  <si>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</si>
  <si>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</si>
  <si>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</si>
  <si>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</si>
  <si>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</si>
  <si>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</si>
  <si>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</si>
  <si>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</si>
  <si>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</si>
  <si>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</si>
  <si>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</si>
  <si>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</si>
  <si>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</si>
  <si>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</si>
  <si>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</si>
  <si>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</si>
  <si>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</si>
  <si>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</si>
  <si>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</si>
  <si>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</si>
  <si>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</si>
  <si>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</si>
  <si>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</si>
  <si>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</si>
  <si>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</si>
  <si>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</si>
  <si>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</si>
  <si>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</si>
  <si>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</si>
  <si>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</si>
  <si>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</si>
  <si>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</si>
  <si>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</si>
  <si>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</si>
  <si>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</si>
  <si>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</si>
  <si>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</si>
  <si>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</si>
  <si>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</si>
  <si>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</si>
  <si>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</si>
  <si>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</si>
  <si>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</si>
  <si>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</si>
  <si>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</si>
  <si>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</si>
  <si>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</si>
  <si>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</si>
  <si>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</si>
  <si>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</si>
  <si>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</si>
  <si>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</si>
  <si>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</si>
  <si>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</si>
  <si>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</si>
  <si>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</si>
  <si>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</si>
  <si>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</si>
  <si>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</si>
  <si>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</si>
  <si>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</si>
  <si>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</si>
  <si>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</si>
  <si>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</si>
  <si>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</si>
  <si>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</si>
  <si>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</si>
  <si>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</si>
  <si>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</si>
  <si>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</si>
  <si>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</si>
  <si>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</si>
  <si>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</si>
  <si>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</si>
  <si>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</si>
  <si>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</si>
  <si>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</si>
  <si>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</si>
  <si>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</si>
  <si>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</si>
  <si>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</si>
  <si>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</si>
  <si>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</si>
  <si>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</si>
  <si>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</si>
  <si>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</si>
  <si>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</si>
  <si>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</si>
  <si>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</si>
  <si>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</si>
  <si>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</si>
  <si>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</si>
  <si>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</si>
  <si>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</si>
  <si>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</si>
  <si>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</si>
  <si>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</si>
  <si>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</si>
  <si>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</si>
  <si>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</si>
  <si>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</si>
  <si>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</si>
  <si>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</si>
  <si>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</si>
  <si>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</si>
  <si>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</si>
  <si>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</si>
  <si>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</si>
  <si>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</si>
  <si>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</si>
  <si>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</si>
  <si>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</si>
  <si>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</si>
  <si>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</si>
  <si>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</si>
  <si>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</si>
  <si>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</si>
  <si>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</si>
  <si>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</si>
  <si>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</si>
  <si>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</si>
  <si>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</si>
  <si>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</si>
  <si>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</si>
  <si>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</si>
  <si>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</si>
  <si>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</si>
  <si>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</si>
  <si>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</si>
  <si>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</si>
  <si>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</si>
  <si>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</si>
  <si>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</si>
  <si>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</si>
  <si>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</si>
  <si>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</si>
  <si>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</si>
  <si>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</si>
  <si>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</si>
  <si>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</si>
  <si>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</si>
  <si>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</si>
  <si>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</si>
  <si>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</si>
  <si>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</si>
  <si>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</si>
  <si>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</si>
  <si>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</si>
  <si>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</si>
  <si>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</si>
  <si>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</si>
  <si>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</si>
  <si>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</si>
  <si>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</si>
  <si>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</si>
  <si>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</si>
  <si>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</si>
  <si>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</si>
  <si>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</si>
  <si>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</si>
  <si>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</si>
  <si>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</si>
  <si>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</si>
  <si>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</si>
  <si>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</si>
  <si>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</si>
  <si>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</si>
  <si>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</si>
  <si>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</si>
  <si>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</si>
  <si>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</si>
  <si>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</si>
  <si>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</si>
  <si>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</si>
  <si>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</si>
  <si>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</si>
  <si>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</si>
  <si>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</si>
  <si>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</si>
  <si>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</si>
  <si>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</si>
  <si>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</si>
  <si>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</si>
  <si>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</si>
  <si>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</si>
  <si>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</si>
  <si>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</si>
  <si>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</si>
  <si>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</si>
  <si>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</si>
  <si>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</si>
  <si>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</si>
  <si>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</si>
  <si>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</si>
  <si>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</si>
  <si>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</si>
  <si>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</si>
  <si>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</si>
  <si>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</si>
  <si>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</si>
  <si>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</si>
  <si>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</si>
  <si>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</si>
  <si>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</si>
  <si>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</si>
  <si>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</si>
  <si>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</si>
  <si>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</si>
  <si>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</si>
  <si>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</si>
  <si>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</si>
  <si>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</si>
  <si>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</si>
  <si>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</si>
  <si>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</si>
  <si>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</si>
  <si>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</si>
  <si>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</si>
  <si>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</si>
  <si>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</si>
  <si>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</si>
  <si>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</si>
  <si>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</si>
  <si>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</si>
  <si>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</si>
  <si>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</si>
  <si>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</si>
  <si>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</si>
  <si>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</si>
  <si>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</si>
  <si>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</si>
  <si>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</si>
  <si>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</si>
  <si>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</si>
  <si>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</si>
  <si>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</si>
  <si>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</si>
  <si>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</si>
  <si>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</si>
  <si>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</si>
  <si>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</si>
  <si>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</si>
  <si>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</si>
  <si>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</si>
  <si>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</si>
  <si>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</si>
  <si>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</si>
  <si>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</si>
  <si>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</si>
  <si>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</si>
  <si>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</si>
  <si>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</si>
  <si>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</si>
  <si>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</si>
  <si>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</si>
  <si>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</si>
  <si>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</si>
  <si>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</si>
  <si>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</si>
  <si>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</si>
  <si>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</si>
  <si>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</si>
  <si>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</si>
  <si>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</si>
  <si>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</si>
  <si>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</si>
  <si>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</si>
  <si>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</si>
  <si>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</si>
  <si>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</si>
  <si>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</si>
  <si>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</si>
  <si>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</si>
  <si>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</si>
  <si>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</si>
  <si>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</si>
  <si>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</si>
  <si>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</si>
  <si>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</si>
  <si>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</si>
  <si>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</si>
  <si>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</si>
  <si>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</si>
  <si>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</si>
  <si>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</si>
  <si>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</si>
  <si>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</si>
  <si>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</si>
  <si>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</si>
  <si>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</si>
  <si>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</si>
  <si>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</si>
  <si>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</si>
  <si>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</si>
  <si>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</si>
  <si>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</si>
  <si>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</si>
  <si>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</si>
  <si>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</si>
  <si>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</si>
  <si>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</si>
  <si>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</si>
  <si>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</si>
  <si>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</si>
  <si>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</si>
  <si>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</si>
  <si>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</si>
  <si>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</si>
  <si>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</si>
  <si>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</si>
  <si>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</si>
  <si>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</si>
  <si>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</si>
  <si>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</si>
  <si>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</si>
  <si>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</si>
  <si>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</si>
  <si>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</si>
  <si>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</si>
  <si>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</si>
  <si>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</si>
  <si>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</si>
  <si>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</si>
  <si>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</si>
  <si>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</si>
  <si>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</si>
  <si>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</si>
  <si>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</si>
  <si>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</si>
  <si>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</si>
  <si>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</si>
  <si>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</si>
  <si>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</si>
  <si>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</si>
  <si>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</si>
  <si>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</si>
  <si>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</si>
  <si>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</si>
  <si>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</si>
  <si>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</si>
  <si>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</si>
  <si>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</si>
  <si>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</si>
  <si>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</si>
  <si>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</si>
  <si>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</si>
  <si>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</si>
  <si>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</si>
  <si>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</si>
  <si>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</si>
  <si>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</si>
  <si>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</si>
  <si>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</si>
  <si>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</si>
  <si>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</si>
  <si>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</si>
  <si>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</si>
  <si>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</si>
  <si>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</si>
  <si>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</si>
  <si>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</si>
  <si>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</si>
  <si>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</si>
  <si>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</si>
  <si>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</si>
  <si>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</si>
  <si>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</si>
  <si>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</si>
  <si>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</si>
  <si>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</si>
  <si>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</si>
  <si>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</si>
  <si>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</si>
  <si>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</si>
  <si>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</si>
  <si>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</si>
  <si>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</si>
  <si>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</si>
  <si>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</si>
  <si>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</si>
  <si>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</si>
  <si>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</si>
  <si>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</si>
  <si>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</si>
  <si>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</si>
  <si>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</si>
  <si>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</si>
  <si>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</si>
  <si>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</si>
  <si>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</si>
  <si>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</si>
  <si>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</si>
  <si>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</si>
  <si>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</si>
  <si>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</si>
  <si>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</si>
  <si>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</si>
  <si>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</si>
  <si>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</si>
  <si>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</si>
  <si>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</si>
  <si>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</si>
  <si>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</si>
  <si>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</si>
  <si>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</si>
  <si>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</si>
  <si>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</si>
  <si>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</si>
  <si>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</si>
  <si>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</si>
  <si>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</si>
  <si>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</si>
  <si>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</si>
  <si>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</si>
  <si>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</si>
  <si>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</si>
  <si>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</si>
  <si>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</si>
  <si>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</si>
  <si>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</si>
  <si>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</si>
  <si>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</si>
  <si>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</si>
  <si>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</si>
  <si>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</si>
  <si>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</si>
  <si>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</si>
  <si>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</si>
  <si>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</si>
  <si>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</si>
  <si>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</si>
  <si>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</si>
  <si>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</si>
  <si>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</si>
  <si>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</si>
  <si>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</si>
  <si>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</si>
  <si>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</si>
  <si>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</si>
  <si>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</si>
  <si>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</si>
  <si>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</si>
  <si>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</si>
  <si>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</si>
  <si>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</si>
  <si>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</si>
  <si>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</si>
  <si>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</si>
  <si>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</si>
  <si>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</si>
  <si>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</si>
  <si>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</si>
  <si>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</si>
  <si>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</si>
  <si>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</si>
  <si>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</si>
  <si>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</si>
  <si>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</si>
  <si>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</si>
  <si>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</si>
  <si>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</si>
  <si>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</si>
  <si>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</si>
  <si>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</si>
  <si>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</si>
  <si>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</si>
  <si>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</si>
  <si>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</si>
  <si>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</si>
  <si>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</si>
  <si>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</si>
  <si>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</si>
  <si>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</si>
  <si>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</si>
  <si>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</si>
  <si>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</si>
  <si>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</si>
  <si>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</si>
  <si>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</si>
  <si>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</si>
  <si>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</si>
  <si>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</si>
  <si>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</si>
  <si>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</si>
  <si>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</si>
  <si>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</si>
  <si>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</si>
  <si>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</si>
  <si>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</si>
  <si>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</si>
  <si>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</si>
  <si>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</si>
  <si>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</si>
  <si>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</si>
  <si>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</si>
  <si>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</si>
  <si>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</si>
  <si>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</si>
  <si>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</si>
  <si>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</si>
  <si>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</si>
  <si>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</si>
  <si>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</si>
  <si>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</si>
  <si>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</si>
  <si>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</si>
  <si>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</si>
  <si>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</si>
  <si>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</si>
  <si>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</si>
  <si>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</si>
  <si>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</si>
  <si>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</si>
  <si>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</si>
  <si>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</si>
  <si>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</si>
  <si>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</si>
  <si>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</si>
  <si>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</si>
  <si>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</si>
  <si>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</si>
  <si>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</si>
  <si>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</si>
  <si>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</si>
  <si>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</si>
  <si>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</si>
  <si>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</si>
  <si>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</si>
  <si>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</si>
  <si>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</si>
  <si>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</si>
  <si>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</si>
  <si>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</si>
  <si>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</si>
  <si>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</si>
  <si>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</si>
  <si>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</si>
  <si>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</si>
  <si>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</si>
  <si>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</si>
  <si>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</si>
  <si>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</si>
  <si>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</si>
  <si>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</si>
  <si>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</si>
  <si>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</si>
  <si>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</si>
  <si>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</si>
  <si>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</si>
  <si>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</si>
  <si>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</si>
  <si>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</si>
  <si>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</si>
  <si>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</si>
  <si>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</si>
  <si>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</si>
  <si>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</si>
  <si>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</si>
  <si>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</si>
  <si>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</si>
  <si>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</si>
  <si>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</si>
  <si>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</si>
  <si>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</si>
  <si>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</si>
  <si>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</si>
  <si>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</si>
  <si>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</si>
  <si>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</si>
  <si>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</si>
  <si>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</si>
  <si>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</si>
  <si>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</si>
  <si>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</si>
  <si>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</si>
  <si>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</si>
  <si>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</si>
  <si>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</si>
  <si>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</si>
  <si>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</si>
  <si>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</si>
  <si>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</si>
  <si>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</si>
  <si>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</si>
  <si>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</si>
  <si>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</si>
  <si>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</si>
  <si>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</si>
  <si>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</si>
  <si>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</si>
  <si>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</si>
  <si>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</si>
  <si>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</si>
  <si>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</si>
  <si>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</si>
  <si>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</si>
  <si>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</si>
  <si>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</si>
  <si>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</si>
  <si>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</si>
  <si>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</si>
  <si>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</si>
  <si>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</si>
  <si>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</si>
  <si>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</si>
  <si>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</si>
  <si>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</si>
  <si>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</si>
  <si>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</si>
  <si>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</si>
  <si>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</si>
  <si>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</si>
  <si>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</si>
  <si>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</si>
  <si>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</si>
  <si>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</si>
  <si>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</si>
  <si>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</si>
  <si>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</si>
  <si>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</si>
  <si>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</si>
  <si>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</si>
  <si>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</si>
  <si>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</si>
  <si>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</si>
  <si>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</si>
  <si>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</si>
  <si>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</si>
  <si>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</si>
  <si>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</si>
  <si>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</si>
  <si>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</si>
  <si>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</si>
  <si>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</si>
  <si>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</si>
  <si>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</si>
  <si>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</si>
  <si>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</si>
  <si>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</si>
  <si>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</si>
  <si>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</si>
  <si>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</si>
  <si>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</si>
  <si>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</si>
  <si>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</si>
  <si>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</si>
  <si>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</si>
  <si>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</si>
  <si>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</si>
  <si>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</si>
  <si>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</si>
  <si>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</si>
  <si>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</si>
  <si>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</si>
  <si>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</si>
  <si>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</si>
  <si>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</si>
  <si>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</si>
  <si>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</si>
  <si>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</si>
  <si>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</si>
  <si>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</si>
  <si>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</si>
  <si>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</si>
  <si>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</si>
  <si>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</si>
  <si>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</si>
  <si>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</si>
  <si>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</si>
  <si>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</si>
  <si>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</si>
  <si>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</si>
  <si>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</si>
  <si>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</si>
  <si>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</si>
  <si>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</si>
  <si>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</si>
  <si>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</si>
  <si>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</si>
  <si>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</si>
  <si>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</si>
  <si>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</si>
  <si>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</si>
  <si>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</si>
  <si>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</si>
  <si>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</si>
  <si>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</si>
  <si>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</si>
  <si>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</si>
  <si>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</si>
  <si>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</si>
  <si>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</si>
  <si>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</si>
  <si>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</si>
  <si>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</si>
  <si>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</si>
  <si>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</si>
  <si>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</si>
  <si>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</si>
  <si>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</si>
  <si>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</si>
  <si>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</si>
  <si>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</si>
  <si>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</si>
  <si>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</si>
  <si>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</si>
  <si>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</si>
  <si>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</si>
  <si>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</si>
  <si>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</si>
  <si>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</si>
  <si>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</si>
  <si>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</si>
  <si>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</si>
  <si>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</si>
  <si>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</si>
  <si>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</si>
  <si>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</si>
  <si>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</si>
  <si>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</si>
  <si>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</si>
  <si>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</si>
  <si>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</si>
  <si>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</si>
  <si>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</si>
  <si>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</si>
  <si>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</si>
  <si>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</si>
  <si>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</si>
  <si>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</si>
  <si>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</si>
  <si>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</si>
  <si>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</si>
  <si>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</si>
  <si>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</si>
  <si>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</si>
  <si>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</si>
  <si>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</si>
  <si>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</si>
  <si>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</si>
  <si>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</si>
  <si>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</si>
  <si>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</si>
  <si>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</si>
  <si>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</si>
  <si>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</si>
  <si>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</si>
  <si>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</si>
  <si>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</si>
  <si>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</si>
  <si>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</si>
  <si>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</si>
  <si>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</si>
  <si>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</si>
  <si>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</si>
  <si>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</si>
  <si>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</si>
  <si>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</si>
  <si>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</si>
  <si>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</si>
  <si>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</si>
  <si>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</si>
  <si>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</si>
  <si>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</si>
  <si>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</si>
  <si>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</si>
  <si>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</si>
  <si>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</si>
  <si>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</si>
  <si>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</si>
  <si>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</si>
  <si>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</si>
  <si>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</si>
  <si>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</si>
  <si>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</si>
  <si>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</si>
  <si>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</si>
  <si>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</si>
  <si>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</si>
  <si>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</si>
  <si>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</si>
  <si>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</si>
  <si>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</si>
  <si>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</si>
  <si>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</si>
  <si>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</si>
  <si>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</si>
  <si>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</si>
  <si>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</si>
  <si>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</si>
  <si>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</si>
  <si>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</si>
  <si>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</si>
  <si>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</si>
  <si>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</si>
  <si>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</si>
  <si>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</si>
  <si>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</si>
  <si>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</si>
  <si>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</si>
  <si>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</si>
  <si>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</si>
  <si>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</si>
  <si>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</si>
  <si>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</si>
  <si>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</si>
  <si>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</si>
  <si>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</si>
  <si>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</si>
  <si>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</si>
  <si>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</si>
  <si>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</si>
  <si>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</si>
  <si>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</si>
  <si>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</si>
  <si>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</si>
  <si>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</si>
  <si>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</si>
  <si>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</si>
  <si>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</si>
  <si>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</si>
  <si>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</si>
  <si>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</si>
  <si>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</si>
  <si>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</si>
  <si>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</si>
  <si>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</si>
  <si>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</si>
  <si>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</si>
  <si>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</si>
  <si>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</si>
  <si>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</si>
  <si>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</si>
  <si>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</si>
  <si>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</si>
  <si>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</si>
  <si>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</si>
  <si>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</si>
  <si>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</si>
  <si>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</si>
  <si>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</si>
  <si>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</si>
  <si>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</si>
  <si>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</si>
  <si>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</si>
  <si>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</si>
  <si>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</si>
  <si>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</si>
  <si>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</si>
  <si>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</si>
  <si>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</si>
  <si>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</si>
  <si>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</si>
  <si>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</si>
  <si>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</si>
  <si>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</si>
  <si>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</si>
  <si>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</si>
  <si>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</si>
  <si>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</si>
  <si>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</si>
  <si>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</si>
  <si>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</si>
  <si>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</si>
  <si>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</si>
  <si>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</si>
  <si>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</si>
  <si>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</si>
  <si>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</si>
  <si>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</si>
  <si>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</si>
  <si>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</si>
  <si>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</si>
  <si>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</si>
  <si>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</si>
  <si>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</si>
  <si>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</si>
  <si>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</si>
  <si>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</si>
  <si>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</si>
  <si>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</si>
  <si>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</si>
  <si>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</si>
  <si>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</si>
  <si>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</si>
  <si>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</si>
  <si>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</si>
  <si>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</si>
  <si>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</si>
  <si>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</si>
  <si>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</si>
  <si>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</si>
  <si>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</si>
  <si>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</si>
  <si>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</si>
  <si>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</si>
  <si>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</si>
  <si>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</si>
  <si>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</si>
  <si>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</si>
  <si>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</si>
  <si>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</si>
  <si>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</si>
  <si>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</si>
  <si>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</si>
  <si>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</si>
  <si>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</si>
  <si>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</si>
  <si>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</si>
  <si>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</si>
  <si>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</si>
  <si>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</si>
  <si>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</si>
  <si>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</si>
  <si>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</si>
  <si>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</si>
  <si>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</si>
  <si>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</si>
  <si>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</si>
  <si>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</si>
  <si>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</si>
  <si>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</si>
  <si>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</si>
  <si>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</si>
  <si>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</si>
  <si>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</si>
  <si>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</si>
  <si>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</si>
  <si>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</si>
  <si>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</si>
  <si>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</si>
  <si>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</si>
  <si>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</si>
  <si>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</si>
  <si>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</si>
  <si>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</si>
  <si>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</si>
  <si>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</si>
  <si>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</si>
  <si>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</si>
  <si>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</si>
  <si>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</si>
  <si>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</si>
  <si>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</si>
  <si>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</si>
  <si>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</si>
  <si>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</si>
  <si>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</si>
  <si>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</si>
  <si>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</si>
  <si>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</si>
  <si>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</si>
  <si>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</si>
  <si>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</si>
  <si>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</si>
  <si>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</si>
  <si>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</si>
  <si>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</si>
  <si>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</si>
  <si>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</si>
  <si>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</si>
  <si>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</si>
  <si>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</si>
  <si>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</si>
  <si>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</si>
  <si>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</si>
  <si>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</si>
  <si>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</si>
  <si>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</si>
  <si>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</si>
  <si>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</si>
  <si>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</si>
  <si>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</si>
  <si>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</si>
  <si>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</si>
  <si>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</si>
  <si>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</si>
  <si>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</si>
  <si>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</si>
  <si>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</si>
  <si>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</si>
  <si>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</si>
  <si>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</si>
  <si>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</si>
  <si>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</si>
  <si>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</si>
  <si>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</si>
  <si>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</si>
  <si>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</si>
  <si>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</si>
  <si>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</si>
  <si>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</si>
  <si>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</si>
  <si>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</si>
  <si>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</si>
  <si>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</si>
  <si>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</si>
  <si>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</si>
  <si>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</si>
  <si>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</si>
  <si>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</si>
  <si>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</si>
  <si>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</si>
  <si>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</si>
  <si>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</si>
  <si>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</si>
  <si>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</si>
  <si>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</si>
  <si>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</si>
  <si>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</si>
  <si>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</si>
  <si>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</si>
  <si>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</si>
  <si>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</si>
  <si>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</si>
  <si>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</si>
  <si>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</si>
  <si>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</si>
  <si>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</si>
  <si>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</si>
  <si>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</si>
  <si>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</si>
  <si>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</si>
  <si>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</si>
  <si>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</si>
  <si>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</si>
  <si>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</si>
  <si>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</si>
  <si>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</si>
  <si>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</si>
  <si>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</si>
  <si>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</si>
  <si>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</si>
  <si>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</si>
  <si>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</si>
  <si>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</si>
  <si>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</si>
  <si>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</si>
  <si>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</si>
  <si>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</si>
  <si>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</si>
  <si>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</si>
  <si>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</si>
  <si>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</si>
  <si>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</si>
  <si>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</si>
  <si>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</si>
  <si>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</si>
  <si>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</si>
  <si>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</si>
  <si>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</si>
  <si>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</si>
  <si>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</si>
  <si>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</si>
  <si>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</si>
  <si>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</si>
  <si>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</si>
  <si>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</si>
  <si>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</si>
  <si>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</si>
  <si>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</si>
  <si>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</si>
  <si>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</si>
  <si>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</si>
  <si>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</si>
  <si>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</si>
  <si>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</si>
  <si>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</si>
  <si>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</si>
  <si>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</si>
  <si>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</si>
  <si>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</si>
  <si>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</si>
  <si>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</si>
  <si>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</si>
  <si>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</si>
  <si>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</si>
  <si>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</si>
  <si>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</si>
  <si>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</si>
  <si>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</si>
  <si>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</si>
  <si>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</si>
  <si>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</si>
  <si>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</si>
  <si>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</si>
  <si>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</si>
  <si>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</si>
  <si>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</si>
  <si>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</si>
  <si>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</si>
  <si>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</si>
  <si>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</si>
  <si>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</si>
  <si>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</si>
  <si>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</si>
  <si>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</si>
  <si>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</si>
  <si>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</si>
  <si>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</si>
  <si>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</si>
  <si>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</si>
  <si>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</si>
  <si>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</si>
  <si>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</si>
  <si>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</si>
  <si>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</si>
  <si>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</si>
  <si>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</si>
  <si>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</si>
  <si>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</si>
  <si>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</si>
  <si>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</si>
  <si>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</si>
  <si>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</si>
  <si>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</si>
  <si>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</si>
  <si>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</si>
  <si>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</si>
  <si>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</si>
  <si>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</si>
  <si>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</si>
  <si>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</si>
  <si>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</si>
  <si>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</si>
  <si>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</si>
  <si>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</si>
  <si>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</si>
  <si>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</si>
  <si>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</si>
  <si>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</si>
  <si>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</si>
  <si>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</si>
  <si>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</si>
  <si>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</si>
  <si>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</si>
  <si>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</si>
  <si>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</si>
  <si>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</si>
  <si>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</si>
  <si>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</si>
  <si>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</si>
  <si>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</si>
  <si>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</si>
  <si>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</si>
  <si>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</si>
  <si>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</si>
  <si>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</si>
  <si>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</si>
  <si>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</si>
  <si>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</si>
  <si>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</si>
  <si>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</si>
  <si>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</si>
  <si>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</si>
  <si>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</si>
  <si>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</si>
  <si>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</si>
  <si>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</si>
  <si>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</si>
  <si>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</si>
  <si>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</si>
  <si>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</si>
  <si>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</si>
  <si>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</si>
  <si>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</si>
  <si>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</si>
  <si>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</si>
  <si>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</si>
  <si>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</si>
  <si>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</si>
  <si>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</si>
  <si>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</si>
  <si>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</si>
  <si>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</si>
  <si>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</si>
  <si>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</si>
  <si>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</si>
  <si>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</si>
  <si>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</si>
  <si>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</si>
  <si>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</si>
  <si>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</si>
  <si>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</si>
  <si>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</si>
  <si>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</si>
  <si>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</si>
  <si>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</si>
  <si>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</si>
  <si>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</si>
  <si>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</si>
  <si>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</si>
  <si>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</si>
  <si>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</si>
  <si>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</si>
  <si>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</si>
  <si>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</si>
  <si>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</si>
  <si>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</si>
  <si>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</si>
  <si>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</si>
  <si>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</si>
  <si>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</si>
  <si>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</si>
  <si>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</si>
  <si>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</si>
  <si>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</si>
  <si>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</si>
  <si>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</si>
  <si>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</si>
  <si>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</si>
  <si>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</si>
  <si>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</si>
  <si>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</si>
  <si>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</si>
  <si>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</si>
  <si>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</si>
  <si>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</si>
  <si>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</si>
  <si>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</si>
  <si>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</si>
  <si>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</si>
  <si>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</si>
  <si>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</si>
  <si>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</si>
  <si>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</si>
  <si>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</si>
  <si>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</si>
  <si>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</si>
  <si>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</si>
  <si>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</si>
  <si>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</si>
  <si>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</si>
  <si>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</si>
  <si>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</si>
  <si>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</si>
  <si>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</si>
  <si>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</si>
  <si>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</si>
  <si>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</si>
  <si>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</si>
  <si>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</si>
  <si>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</si>
  <si>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</si>
  <si>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</si>
  <si>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</si>
  <si>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</si>
  <si>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</si>
  <si>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</si>
  <si>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</si>
  <si>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</si>
  <si>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</si>
  <si>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</si>
  <si>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</si>
  <si>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</si>
  <si>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</si>
  <si>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</si>
  <si>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</si>
  <si>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</si>
  <si>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</si>
  <si>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</si>
  <si>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</si>
  <si>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</si>
  <si>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</si>
  <si>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</si>
  <si>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</si>
  <si>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</si>
  <si>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</si>
  <si>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</si>
  <si>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</si>
  <si>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</si>
  <si>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</si>
  <si>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</si>
  <si>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</si>
  <si>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</si>
  <si>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</si>
  <si>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</si>
  <si>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</si>
  <si>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</si>
  <si>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</si>
  <si>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</si>
  <si>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</si>
  <si>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</si>
  <si>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</si>
  <si>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</si>
  <si>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</si>
  <si>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</si>
  <si>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</si>
  <si>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</si>
  <si>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</si>
  <si>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</si>
  <si>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</si>
  <si>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</si>
  <si>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</si>
  <si>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</si>
  <si>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</si>
  <si>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</si>
  <si>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</si>
  <si>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</si>
  <si>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</si>
  <si>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</si>
  <si>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</si>
  <si>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</si>
  <si>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</si>
  <si>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</si>
  <si>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</si>
  <si>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</si>
  <si>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</si>
  <si>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</si>
  <si>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</si>
  <si>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</si>
  <si>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</si>
  <si>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</si>
  <si>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</si>
  <si>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</si>
  <si>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</si>
  <si>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</si>
  <si>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</si>
  <si>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</si>
  <si>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</si>
  <si>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</si>
  <si>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</si>
  <si>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</si>
  <si>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</si>
  <si>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</si>
  <si>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</si>
  <si>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</si>
  <si>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</si>
  <si>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</si>
  <si>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</si>
  <si>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</si>
  <si>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</si>
  <si>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</si>
  <si>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</si>
  <si>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</si>
  <si>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</si>
  <si>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</si>
  <si>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</si>
  <si>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</si>
  <si>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</si>
  <si>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</si>
  <si>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</si>
  <si>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</si>
  <si>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</si>
  <si>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</si>
  <si>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</si>
  <si>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</si>
  <si>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</si>
  <si>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</si>
  <si>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</si>
  <si>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</si>
  <si>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</si>
  <si>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</si>
  <si>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</si>
  <si>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</si>
  <si>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</si>
  <si>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</si>
  <si>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</si>
  <si>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</si>
  <si>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</si>
  <si>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</si>
  <si>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</si>
  <si>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</si>
  <si>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</si>
  <si>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</si>
  <si>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</si>
  <si>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</si>
  <si>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</si>
  <si>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</si>
  <si>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</si>
  <si>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</si>
  <si>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</si>
  <si>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</si>
  <si>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</si>
  <si>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</si>
  <si>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</si>
  <si>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</si>
  <si>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</si>
  <si>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</si>
  <si>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</si>
  <si>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</si>
  <si>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</si>
  <si>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</si>
  <si>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</si>
  <si>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</si>
  <si>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</si>
  <si>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</si>
  <si>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</si>
  <si>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</si>
  <si>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</si>
  <si>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</si>
  <si>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</si>
  <si>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</si>
  <si>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</si>
  <si>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</si>
  <si>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</si>
  <si>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</si>
  <si>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</si>
  <si>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</si>
  <si>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</si>
  <si>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</si>
  <si>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</si>
  <si>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</si>
  <si>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</si>
  <si>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</si>
  <si>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</si>
  <si>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</si>
  <si>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</si>
  <si>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</si>
  <si>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</si>
  <si>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</si>
  <si>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</si>
  <si>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</si>
  <si>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</si>
  <si>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</si>
  <si>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</si>
  <si>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</si>
  <si>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</si>
  <si>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</si>
  <si>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</si>
  <si>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</si>
  <si>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</si>
  <si>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</si>
  <si>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</si>
  <si>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</si>
  <si>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</si>
  <si>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</si>
  <si>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</si>
  <si>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</si>
  <si>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</si>
  <si>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</si>
  <si>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</si>
  <si>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</si>
  <si>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</si>
  <si>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</si>
  <si>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</si>
  <si>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</si>
  <si>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</si>
  <si>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</si>
  <si>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</si>
  <si>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</si>
  <si>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</si>
  <si>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</si>
  <si>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</si>
  <si>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</si>
  <si>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</si>
  <si>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</si>
  <si>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</si>
  <si>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</si>
  <si>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</si>
  <si>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</si>
  <si>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</si>
  <si>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</si>
  <si>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</si>
  <si>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</si>
  <si>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</si>
  <si>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</si>
  <si>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</si>
  <si>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</si>
  <si>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</si>
  <si>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</si>
  <si>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</si>
  <si>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</si>
  <si>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SF Steinbeck Commons, L.P</t>
  </si>
  <si>
    <t>Steinbeck Commons</t>
  </si>
  <si>
    <t xml:space="preserve">City of Salinas Housing and Community Development </t>
  </si>
  <si>
    <t xml:space="preserve">David G. Swanson </t>
  </si>
  <si>
    <t xml:space="preserve">200 Lincoln Avenue </t>
  </si>
  <si>
    <t>Salinas</t>
  </si>
  <si>
    <t>831-758-7334</t>
  </si>
  <si>
    <t>831-758-7234</t>
  </si>
  <si>
    <t>housingwebmail@ci.salinas.ca.us</t>
  </si>
  <si>
    <t>CDLAC-TCAC Joint Application (submitting concurrently)</t>
  </si>
  <si>
    <t>10 Lincoln Avenue</t>
  </si>
  <si>
    <t>002-163-018</t>
  </si>
  <si>
    <t>40%/60%</t>
  </si>
  <si>
    <t>SF Steinbeck GP, LLC</t>
  </si>
  <si>
    <t>Administrative GP</t>
  </si>
  <si>
    <t>WA</t>
  </si>
  <si>
    <t xml:space="preserve">Trillium Housing Services </t>
  </si>
  <si>
    <t>Managing GP</t>
  </si>
  <si>
    <t>2522 N Proctor Street, Ste 84</t>
  </si>
  <si>
    <t xml:space="preserve">Tacoma </t>
  </si>
  <si>
    <t>1911 65th Avenue West</t>
  </si>
  <si>
    <t xml:space="preserve">Bruce W. Kilen </t>
  </si>
  <si>
    <t>Scott Seckinger</t>
  </si>
  <si>
    <t xml:space="preserve">Southport Financial Services </t>
  </si>
  <si>
    <t xml:space="preserve">1911 65th Avenue West </t>
  </si>
  <si>
    <t xml:space="preserve">Zac Baker </t>
  </si>
  <si>
    <t>253-460-3000</t>
  </si>
  <si>
    <t xml:space="preserve">Consultant </t>
  </si>
  <si>
    <t xml:space="preserve">Ross Deckman Architect </t>
  </si>
  <si>
    <t xml:space="preserve">207 Fourth Avenue SE </t>
  </si>
  <si>
    <t>Puyallup, WA, 98372</t>
  </si>
  <si>
    <t xml:space="preserve">Ross Deckman   </t>
  </si>
  <si>
    <t>253-840-9405</t>
  </si>
  <si>
    <t>ross@rdarchitect.com</t>
  </si>
  <si>
    <t xml:space="preserve">Eichner and Norris </t>
  </si>
  <si>
    <t xml:space="preserve">Wade Norris </t>
  </si>
  <si>
    <t xml:space="preserve">Macdonald Ladd </t>
  </si>
  <si>
    <t xml:space="preserve">TBD </t>
  </si>
  <si>
    <t xml:space="preserve">VCA Green </t>
  </si>
  <si>
    <t>1845 W. Orangewood Ave Ste 220</t>
  </si>
  <si>
    <t>Orange, CA, 92868</t>
  </si>
  <si>
    <t xml:space="preserve">Glen Folland </t>
  </si>
  <si>
    <t>714-363-4700</t>
  </si>
  <si>
    <t>714-363-4747</t>
  </si>
  <si>
    <t>gfolland@vca-green.com</t>
  </si>
  <si>
    <t xml:space="preserve">Rettig Flyte Company </t>
  </si>
  <si>
    <t xml:space="preserve">Matt Rettig </t>
  </si>
  <si>
    <t>253-564-4993</t>
  </si>
  <si>
    <t>mrettig@rf-co.com</t>
  </si>
  <si>
    <t xml:space="preserve">512 N. One Mile Road </t>
  </si>
  <si>
    <t>Dexter, MO, 63841</t>
  </si>
  <si>
    <t>Crystina Budde</t>
  </si>
  <si>
    <t>800-428-3320</t>
  </si>
  <si>
    <t>crystina.budde@gillgroup.com</t>
  </si>
  <si>
    <t xml:space="preserve">Novogradac </t>
  </si>
  <si>
    <t>11044 Research Blvd., Ste 400 Bldg. C</t>
  </si>
  <si>
    <t>Austin, TX 78759</t>
  </si>
  <si>
    <t xml:space="preserve">Lindsey Sutton </t>
  </si>
  <si>
    <t>512-340-0420</t>
  </si>
  <si>
    <t>lindsey.sutton@novoco.com</t>
  </si>
  <si>
    <t xml:space="preserve">CSCDA </t>
  </si>
  <si>
    <t>James Hamill</t>
  </si>
  <si>
    <t>1700 N. Broadway Ste  405</t>
  </si>
  <si>
    <t>Walnut Creek, CA 94596</t>
  </si>
  <si>
    <t>925-476-5644</t>
  </si>
  <si>
    <t xml:space="preserve">jhamill@cscda.org </t>
  </si>
  <si>
    <t>Cambridge Management</t>
  </si>
  <si>
    <t>Trisha McClellan</t>
  </si>
  <si>
    <t>253-534-7200</t>
  </si>
  <si>
    <t>tmcclellan@cmiweb.net</t>
  </si>
  <si>
    <t xml:space="preserve">1916 64th Avenue W. </t>
  </si>
  <si>
    <t>Tacoma, WA, 98466</t>
  </si>
  <si>
    <t>253-460-6787</t>
  </si>
  <si>
    <t>Appraisal</t>
  </si>
  <si>
    <t>low income senior apartments</t>
  </si>
  <si>
    <t>CDT CMI Steinbeck, L.P</t>
  </si>
  <si>
    <t>Stephen W. Page</t>
  </si>
  <si>
    <t>Manager</t>
  </si>
  <si>
    <t>1911 65th Avenue W, Tacoma WA 98466</t>
  </si>
  <si>
    <t>Other (Specify below)</t>
  </si>
  <si>
    <t xml:space="preserve">Multifamly residential </t>
  </si>
  <si>
    <t>RH-1.8 / 24 units per acre</t>
  </si>
  <si>
    <t>RH-1.8 / 36 units per acre</t>
  </si>
  <si>
    <t>Fire and Safety</t>
  </si>
  <si>
    <t>Deferred Developer Fee</t>
  </si>
  <si>
    <t xml:space="preserve">HUD UA </t>
  </si>
  <si>
    <t>Project-based vouchers (PBVs)</t>
  </si>
  <si>
    <t>Project-based vouchers</t>
  </si>
  <si>
    <t xml:space="preserve">Hud Section 8 </t>
  </si>
  <si>
    <t xml:space="preserve">HUD Section 8 </t>
  </si>
  <si>
    <t>HUD Rent Schedule Low Rent Housing</t>
  </si>
  <si>
    <t>Variable</t>
  </si>
  <si>
    <t>Telephone and Other Office</t>
  </si>
  <si>
    <t>Misc Income/Late Fees</t>
  </si>
  <si>
    <t xml:space="preserve">JLL - Taxable Debt </t>
  </si>
  <si>
    <t>JLL - Tax Exempt Bonds</t>
  </si>
  <si>
    <t>JLL - Construction Loan (Taxable)</t>
  </si>
  <si>
    <t>JLL - Construction Loan (Tax Exempt)</t>
  </si>
  <si>
    <t>Boston Financial / Tax Credit Equity</t>
  </si>
  <si>
    <t>GP Contribution (Short-term Work)</t>
  </si>
  <si>
    <t>zbaker@vaughnbay.net</t>
  </si>
  <si>
    <t xml:space="preserve">zbaker@vaughnbay.net </t>
  </si>
  <si>
    <t>253-948-2639</t>
  </si>
  <si>
    <t>brucewkilen@gmail.com</t>
  </si>
  <si>
    <t>steve@vaughnbay.net</t>
  </si>
  <si>
    <t>6210 75th St. W. #B200</t>
  </si>
  <si>
    <t>Lakewood, WA, 98499</t>
  </si>
  <si>
    <t>Boston Financial Investment Management</t>
  </si>
  <si>
    <t>101 Arch Street</t>
  </si>
  <si>
    <t>Boston, MA, 02110</t>
  </si>
  <si>
    <t xml:space="preserve">Rob Charest </t>
  </si>
  <si>
    <t>617-488-3370</t>
  </si>
  <si>
    <t>rob.charest@bfim.com</t>
  </si>
  <si>
    <t>The Gill Group</t>
  </si>
  <si>
    <t xml:space="preserve">The Gill Group </t>
  </si>
  <si>
    <t xml:space="preserve">512 N One Mile Rd. </t>
  </si>
  <si>
    <t>Jana Jones</t>
  </si>
  <si>
    <t>jana.jones@gillgroup.com</t>
  </si>
  <si>
    <t>Timothy Leonard</t>
  </si>
  <si>
    <t>Taxable Construction Loan</t>
  </si>
  <si>
    <t>625 W. College Street</t>
  </si>
  <si>
    <t xml:space="preserve">Grapevine, TX </t>
  </si>
  <si>
    <t>817-310-5800</t>
  </si>
  <si>
    <t xml:space="preserve">625 W. College Street </t>
  </si>
  <si>
    <t>Tax Exempt Construction Loan</t>
  </si>
  <si>
    <t xml:space="preserve">Tacoma, WA, 98466 </t>
  </si>
  <si>
    <t xml:space="preserve">Stephen W. Page </t>
  </si>
  <si>
    <t>Deferred Fee</t>
  </si>
  <si>
    <t xml:space="preserve">Boston, MA </t>
  </si>
  <si>
    <t xml:space="preserve">Robert Charest </t>
  </si>
  <si>
    <t>617-439-3911</t>
  </si>
  <si>
    <t>Tax Credit Equity</t>
  </si>
  <si>
    <t xml:space="preserve">Taxable Perm </t>
  </si>
  <si>
    <t xml:space="preserve">Tax Exempt Perm </t>
  </si>
  <si>
    <t xml:space="preserve">Deferred Fee </t>
  </si>
  <si>
    <t xml:space="preserve">GP Contribution </t>
  </si>
  <si>
    <t>1225 19th St. N.W., Suite 750</t>
  </si>
  <si>
    <t>Washington, DC 20036</t>
  </si>
  <si>
    <t>202-973-0100</t>
  </si>
  <si>
    <t>wnorris@enbonds.com</t>
  </si>
  <si>
    <t xml:space="preserve">Maximum 45 ft. </t>
  </si>
  <si>
    <t>1 per 3 units</t>
  </si>
  <si>
    <t xml:space="preserve">Kingdom Development Inc. </t>
  </si>
  <si>
    <t xml:space="preserve">6451 Box Springs Blvd </t>
  </si>
  <si>
    <t>Riverside, CA 92507</t>
  </si>
  <si>
    <t xml:space="preserve">William Leach </t>
  </si>
  <si>
    <t>951-538-6244</t>
  </si>
  <si>
    <t>william@kingdomdevelopment.net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</si>
</sst>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1"/>
      <color rgb="FFFF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3" fontId="11" fillId="0" borderId="0" xfId="0" applyNumberFormat="1" applyFont="1" applyFill="1"/>
    <xf numFmtId="180" fontId="11" fillId="0" borderId="0" xfId="0" applyNumberFormat="1" applyFont="1"/>
    <xf numFmtId="180" fontId="109" fillId="0" borderId="6" xfId="0" applyNumberFormat="1" applyFont="1" applyBorder="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2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16" fontId="6" fillId="5" borderId="3" xfId="0" applyNumberFormat="1" applyFont="1" applyFill="1" applyBorder="1" applyAlignment="1" applyProtection="1">
      <alignment horizontal="left"/>
      <protection locked="0"/>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10" fontId="0" fillId="44" borderId="4" xfId="0" applyNumberFormat="1" applyFill="1" applyBorder="1" applyAlignment="1" applyProtection="1">
      <alignment horizontal="center"/>
      <protection locked="0"/>
    </xf>
    <xf numFmtId="0" fontId="6" fillId="0" borderId="4" xfId="0" applyFont="1" applyBorder="1" applyAlignment="1" applyProtection="1">
      <alignment horizontal="center"/>
    </xf>
    <xf numFmtId="0" fontId="6" fillId="5" borderId="3" xfId="0" applyFont="1" applyFill="1" applyBorder="1" applyAlignment="1" applyProtection="1">
      <alignment horizontal="left"/>
      <protection locked="0"/>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0">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8" t="s">
        <v>597</v>
      </c>
      <c r="B1" s="958"/>
      <c r="C1" s="958"/>
      <c r="D1" s="958"/>
      <c r="E1" s="958"/>
      <c r="F1" s="958"/>
      <c r="G1" s="958"/>
      <c r="H1" s="958"/>
      <c r="I1" s="958"/>
      <c r="J1" s="958"/>
      <c r="K1" s="958"/>
      <c r="L1" s="958"/>
      <c r="M1" s="958"/>
      <c r="N1" s="958"/>
      <c r="O1" s="958"/>
      <c r="P1" s="958"/>
      <c r="Q1" s="958"/>
      <c r="R1" s="958"/>
      <c r="S1" s="958"/>
      <c r="T1" s="958"/>
      <c r="U1" s="958"/>
      <c r="V1" s="958"/>
      <c r="W1" s="958"/>
      <c r="X1" s="958"/>
      <c r="Y1" s="958"/>
      <c r="Z1" s="958"/>
      <c r="AA1" s="958"/>
      <c r="AB1" s="958"/>
      <c r="AC1" s="958"/>
      <c r="AD1" s="958"/>
      <c r="AE1" s="958"/>
      <c r="AF1" s="958"/>
      <c r="AG1" s="958"/>
      <c r="AH1" s="958"/>
      <c r="AI1" s="958"/>
      <c r="AJ1" s="958"/>
      <c r="AK1" s="958"/>
      <c r="AL1" s="958"/>
    </row>
    <row r="2" spans="1:38" ht="13.5" thickBot="1">
      <c r="A2" s="959"/>
      <c r="B2" s="959"/>
      <c r="C2" s="959"/>
      <c r="D2" s="959"/>
      <c r="E2" s="959"/>
      <c r="F2" s="959"/>
      <c r="G2" s="959"/>
      <c r="H2" s="959"/>
      <c r="I2" s="959"/>
      <c r="J2" s="959"/>
      <c r="K2" s="959"/>
      <c r="L2" s="959"/>
      <c r="M2" s="959"/>
      <c r="N2" s="959"/>
      <c r="O2" s="959"/>
      <c r="P2" s="959"/>
      <c r="Q2" s="959"/>
      <c r="R2" s="959"/>
      <c r="S2" s="959"/>
      <c r="T2" s="959"/>
      <c r="U2" s="959"/>
      <c r="V2" s="959"/>
      <c r="W2" s="959"/>
      <c r="X2" s="959"/>
      <c r="Y2" s="959"/>
      <c r="Z2" s="959"/>
      <c r="AA2" s="959"/>
      <c r="AB2" s="959"/>
      <c r="AC2" s="959"/>
      <c r="AD2" s="959"/>
      <c r="AE2" s="959"/>
      <c r="AF2" s="959"/>
      <c r="AG2" s="959"/>
      <c r="AH2" s="959"/>
      <c r="AI2" s="959"/>
      <c r="AJ2" s="959"/>
      <c r="AK2" s="959"/>
      <c r="AL2" s="959"/>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0" t="s">
        <v>1432</v>
      </c>
      <c r="E7" s="960"/>
      <c r="F7" s="960"/>
      <c r="G7" s="960"/>
      <c r="H7" s="960"/>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0"/>
      <c r="AL7" s="770"/>
    </row>
    <row r="8" spans="1:38">
      <c r="A8" s="337"/>
      <c r="B8" s="335"/>
      <c r="C8" s="336"/>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770"/>
    </row>
    <row r="9" spans="1:38">
      <c r="A9" s="337"/>
      <c r="B9" s="335"/>
      <c r="C9" s="336"/>
      <c r="D9" s="960"/>
      <c r="E9" s="960"/>
      <c r="F9" s="960"/>
      <c r="G9" s="960"/>
      <c r="H9" s="960"/>
      <c r="I9" s="960"/>
      <c r="J9" s="960"/>
      <c r="K9" s="960"/>
      <c r="L9" s="960"/>
      <c r="M9" s="960"/>
      <c r="N9" s="960"/>
      <c r="O9" s="960"/>
      <c r="P9" s="960"/>
      <c r="Q9" s="960"/>
      <c r="R9" s="960"/>
      <c r="S9" s="960"/>
      <c r="T9" s="960"/>
      <c r="U9" s="960"/>
      <c r="V9" s="960"/>
      <c r="W9" s="960"/>
      <c r="X9" s="960"/>
      <c r="Y9" s="960"/>
      <c r="Z9" s="960"/>
      <c r="AA9" s="960"/>
      <c r="AB9" s="960"/>
      <c r="AC9" s="960"/>
      <c r="AD9" s="960"/>
      <c r="AE9" s="960"/>
      <c r="AF9" s="960"/>
      <c r="AG9" s="960"/>
      <c r="AH9" s="960"/>
      <c r="AI9" s="960"/>
      <c r="AJ9" s="960"/>
      <c r="AK9" s="96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0" t="s">
        <v>1440</v>
      </c>
      <c r="E11" s="960"/>
      <c r="F11" s="960"/>
      <c r="G11" s="960"/>
      <c r="H11" s="960"/>
      <c r="I11" s="960"/>
      <c r="J11" s="960"/>
      <c r="K11" s="960"/>
      <c r="L11" s="960"/>
      <c r="M11" s="960"/>
      <c r="N11" s="960"/>
      <c r="O11" s="960"/>
      <c r="P11" s="960"/>
      <c r="Q11" s="960"/>
      <c r="R11" s="960"/>
      <c r="S11" s="960"/>
      <c r="T11" s="960"/>
      <c r="U11" s="960"/>
      <c r="V11" s="960"/>
      <c r="W11" s="960"/>
      <c r="X11" s="960"/>
      <c r="Y11" s="960"/>
      <c r="Z11" s="960"/>
      <c r="AA11" s="960"/>
      <c r="AB11" s="960"/>
      <c r="AC11" s="960"/>
      <c r="AD11" s="960"/>
      <c r="AE11" s="960"/>
      <c r="AF11" s="960"/>
      <c r="AG11" s="960"/>
      <c r="AH11" s="960"/>
      <c r="AI11" s="960"/>
      <c r="AJ11" s="960"/>
      <c r="AK11" s="960"/>
      <c r="AL11" s="770"/>
    </row>
    <row r="12" spans="1:38">
      <c r="A12" s="337"/>
      <c r="B12" s="335"/>
      <c r="C12" s="336"/>
      <c r="D12" s="960"/>
      <c r="E12" s="960"/>
      <c r="F12" s="960"/>
      <c r="G12" s="960"/>
      <c r="H12" s="960"/>
      <c r="I12" s="960"/>
      <c r="J12" s="960"/>
      <c r="K12" s="960"/>
      <c r="L12" s="960"/>
      <c r="M12" s="960"/>
      <c r="N12" s="960"/>
      <c r="O12" s="960"/>
      <c r="P12" s="960"/>
      <c r="Q12" s="960"/>
      <c r="R12" s="960"/>
      <c r="S12" s="960"/>
      <c r="T12" s="960"/>
      <c r="U12" s="960"/>
      <c r="V12" s="960"/>
      <c r="W12" s="960"/>
      <c r="X12" s="960"/>
      <c r="Y12" s="960"/>
      <c r="Z12" s="960"/>
      <c r="AA12" s="960"/>
      <c r="AB12" s="960"/>
      <c r="AC12" s="960"/>
      <c r="AD12" s="960"/>
      <c r="AE12" s="960"/>
      <c r="AF12" s="960"/>
      <c r="AG12" s="960"/>
      <c r="AH12" s="960"/>
      <c r="AI12" s="960"/>
      <c r="AJ12" s="960"/>
      <c r="AK12" s="960"/>
      <c r="AL12" s="770"/>
    </row>
    <row r="13" spans="1:38" s="741" customFormat="1">
      <c r="A13" s="337"/>
      <c r="B13" s="335"/>
      <c r="C13" s="336"/>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770"/>
    </row>
    <row r="14" spans="1:38" s="741" customFormat="1" ht="13.15" customHeight="1">
      <c r="A14" s="337"/>
      <c r="B14" s="335"/>
      <c r="C14" s="336"/>
      <c r="E14" s="962" t="s">
        <v>1433</v>
      </c>
      <c r="F14" s="962"/>
      <c r="G14" s="962"/>
      <c r="H14" s="962"/>
      <c r="I14" s="962"/>
      <c r="J14" s="962"/>
      <c r="K14" s="962"/>
      <c r="L14" s="962"/>
      <c r="M14" s="962"/>
      <c r="N14" s="962"/>
      <c r="O14" s="962"/>
      <c r="P14" s="962"/>
      <c r="Q14" s="962"/>
      <c r="R14" s="962"/>
      <c r="S14" s="962"/>
      <c r="T14" s="962"/>
      <c r="U14" s="962"/>
      <c r="V14" s="962"/>
      <c r="W14" s="962"/>
      <c r="X14" s="962"/>
      <c r="Y14" s="962"/>
      <c r="Z14" s="962"/>
      <c r="AA14" s="962"/>
      <c r="AB14" s="962"/>
      <c r="AC14" s="962"/>
      <c r="AD14" s="962"/>
      <c r="AE14" s="962"/>
      <c r="AF14" s="962"/>
      <c r="AG14" s="962"/>
      <c r="AH14" s="962"/>
      <c r="AI14" s="962"/>
      <c r="AJ14" s="962"/>
      <c r="AK14" s="962"/>
      <c r="AL14" s="770"/>
    </row>
    <row r="15" spans="1:38" s="741" customFormat="1">
      <c r="A15" s="337"/>
      <c r="B15" s="335"/>
      <c r="C15" s="336"/>
      <c r="D15" s="770"/>
      <c r="E15" s="962"/>
      <c r="F15" s="962"/>
      <c r="G15" s="962"/>
      <c r="H15" s="962"/>
      <c r="I15" s="962"/>
      <c r="J15" s="962"/>
      <c r="K15" s="962"/>
      <c r="L15" s="962"/>
      <c r="M15" s="962"/>
      <c r="N15" s="962"/>
      <c r="O15" s="962"/>
      <c r="P15" s="962"/>
      <c r="Q15" s="962"/>
      <c r="R15" s="962"/>
      <c r="S15" s="962"/>
      <c r="T15" s="962"/>
      <c r="U15" s="962"/>
      <c r="V15" s="962"/>
      <c r="W15" s="962"/>
      <c r="X15" s="962"/>
      <c r="Y15" s="962"/>
      <c r="Z15" s="962"/>
      <c r="AA15" s="962"/>
      <c r="AB15" s="962"/>
      <c r="AC15" s="962"/>
      <c r="AD15" s="962"/>
      <c r="AE15" s="962"/>
      <c r="AF15" s="962"/>
      <c r="AG15" s="962"/>
      <c r="AH15" s="962"/>
      <c r="AI15" s="962"/>
      <c r="AJ15" s="962"/>
      <c r="AK15" s="962"/>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2" t="s">
        <v>1598</v>
      </c>
      <c r="E17" s="962"/>
      <c r="F17" s="962"/>
      <c r="G17" s="962"/>
      <c r="H17" s="962"/>
      <c r="I17" s="962"/>
      <c r="J17" s="962"/>
      <c r="K17" s="962"/>
      <c r="L17" s="962"/>
      <c r="M17" s="962"/>
      <c r="N17" s="962"/>
      <c r="O17" s="962"/>
      <c r="P17" s="962"/>
      <c r="Q17" s="962"/>
      <c r="R17" s="962"/>
      <c r="S17" s="962"/>
      <c r="T17" s="962"/>
      <c r="U17" s="962"/>
      <c r="V17" s="962"/>
      <c r="W17" s="962"/>
      <c r="X17" s="962"/>
      <c r="Y17" s="962"/>
      <c r="Z17" s="962"/>
      <c r="AA17" s="962"/>
      <c r="AB17" s="962"/>
      <c r="AC17" s="962"/>
      <c r="AD17" s="962"/>
      <c r="AE17" s="962"/>
      <c r="AF17" s="962"/>
      <c r="AG17" s="962"/>
      <c r="AH17" s="962"/>
      <c r="AI17" s="962"/>
      <c r="AJ17" s="962"/>
      <c r="AK17" s="962"/>
      <c r="AL17" s="335"/>
    </row>
    <row r="18" spans="1:38">
      <c r="A18" s="337"/>
      <c r="B18" s="335"/>
      <c r="C18" s="336"/>
      <c r="D18" s="962"/>
      <c r="E18" s="962"/>
      <c r="F18" s="962"/>
      <c r="G18" s="962"/>
      <c r="H18" s="962"/>
      <c r="I18" s="962"/>
      <c r="J18" s="962"/>
      <c r="K18" s="962"/>
      <c r="L18" s="962"/>
      <c r="M18" s="962"/>
      <c r="N18" s="962"/>
      <c r="O18" s="962"/>
      <c r="P18" s="962"/>
      <c r="Q18" s="962"/>
      <c r="R18" s="962"/>
      <c r="S18" s="962"/>
      <c r="T18" s="962"/>
      <c r="U18" s="962"/>
      <c r="V18" s="962"/>
      <c r="W18" s="962"/>
      <c r="X18" s="962"/>
      <c r="Y18" s="962"/>
      <c r="Z18" s="962"/>
      <c r="AA18" s="962"/>
      <c r="AB18" s="962"/>
      <c r="AC18" s="962"/>
      <c r="AD18" s="962"/>
      <c r="AE18" s="962"/>
      <c r="AF18" s="962"/>
      <c r="AG18" s="962"/>
      <c r="AH18" s="962"/>
      <c r="AI18" s="962"/>
      <c r="AJ18" s="962"/>
      <c r="AK18" s="962"/>
      <c r="AL18" s="335"/>
    </row>
    <row r="19" spans="1:38" s="741" customFormat="1">
      <c r="A19" s="337"/>
      <c r="B19" s="335"/>
      <c r="C19" s="336"/>
      <c r="D19" s="962"/>
      <c r="E19" s="962"/>
      <c r="F19" s="962"/>
      <c r="G19" s="962"/>
      <c r="H19" s="962"/>
      <c r="I19" s="962"/>
      <c r="J19" s="962"/>
      <c r="K19" s="962"/>
      <c r="L19" s="962"/>
      <c r="M19" s="962"/>
      <c r="N19" s="962"/>
      <c r="O19" s="962"/>
      <c r="P19" s="962"/>
      <c r="Q19" s="962"/>
      <c r="R19" s="962"/>
      <c r="S19" s="962"/>
      <c r="T19" s="962"/>
      <c r="U19" s="962"/>
      <c r="V19" s="962"/>
      <c r="W19" s="962"/>
      <c r="X19" s="962"/>
      <c r="Y19" s="962"/>
      <c r="Z19" s="962"/>
      <c r="AA19" s="962"/>
      <c r="AB19" s="962"/>
      <c r="AC19" s="962"/>
      <c r="AD19" s="962"/>
      <c r="AE19" s="962"/>
      <c r="AF19" s="962"/>
      <c r="AG19" s="962"/>
      <c r="AH19" s="962"/>
      <c r="AI19" s="962"/>
      <c r="AJ19" s="962"/>
      <c r="AK19" s="962"/>
      <c r="AL19" s="335"/>
    </row>
    <row r="20" spans="1:38" s="741" customFormat="1" ht="13.15" customHeight="1">
      <c r="A20" s="337"/>
      <c r="B20" s="335"/>
      <c r="C20" s="336"/>
      <c r="D20" s="962"/>
      <c r="E20" s="962"/>
      <c r="F20" s="962"/>
      <c r="G20" s="962"/>
      <c r="H20" s="962"/>
      <c r="I20" s="962"/>
      <c r="J20" s="962"/>
      <c r="K20" s="962"/>
      <c r="L20" s="962"/>
      <c r="M20" s="962"/>
      <c r="N20" s="962"/>
      <c r="O20" s="962"/>
      <c r="P20" s="962"/>
      <c r="Q20" s="962"/>
      <c r="R20" s="962"/>
      <c r="S20" s="962"/>
      <c r="T20" s="962"/>
      <c r="U20" s="962"/>
      <c r="V20" s="962"/>
      <c r="W20" s="962"/>
      <c r="X20" s="962"/>
      <c r="Y20" s="962"/>
      <c r="Z20" s="962"/>
      <c r="AA20" s="962"/>
      <c r="AB20" s="962"/>
      <c r="AC20" s="962"/>
      <c r="AD20" s="962"/>
      <c r="AE20" s="962"/>
      <c r="AF20" s="962"/>
      <c r="AG20" s="962"/>
      <c r="AH20" s="962"/>
      <c r="AI20" s="962"/>
      <c r="AJ20" s="962"/>
      <c r="AK20" s="962"/>
      <c r="AL20" s="335"/>
    </row>
    <row r="21" spans="1:38" s="741" customFormat="1">
      <c r="A21" s="337"/>
      <c r="B21" s="335"/>
      <c r="C21" s="336"/>
      <c r="D21" s="962"/>
      <c r="E21" s="962"/>
      <c r="F21" s="962"/>
      <c r="G21" s="962"/>
      <c r="H21" s="962"/>
      <c r="I21" s="962"/>
      <c r="J21" s="962"/>
      <c r="K21" s="962"/>
      <c r="L21" s="962"/>
      <c r="M21" s="962"/>
      <c r="N21" s="962"/>
      <c r="O21" s="962"/>
      <c r="P21" s="962"/>
      <c r="Q21" s="962"/>
      <c r="R21" s="962"/>
      <c r="S21" s="962"/>
      <c r="T21" s="962"/>
      <c r="U21" s="962"/>
      <c r="V21" s="962"/>
      <c r="W21" s="962"/>
      <c r="X21" s="962"/>
      <c r="Y21" s="962"/>
      <c r="Z21" s="962"/>
      <c r="AA21" s="962"/>
      <c r="AB21" s="962"/>
      <c r="AC21" s="962"/>
      <c r="AD21" s="962"/>
      <c r="AE21" s="962"/>
      <c r="AF21" s="962"/>
      <c r="AG21" s="962"/>
      <c r="AH21" s="962"/>
      <c r="AI21" s="962"/>
      <c r="AJ21" s="962"/>
      <c r="AK21" s="962"/>
      <c r="AL21" s="335"/>
    </row>
    <row r="22" spans="1:38" s="741" customFormat="1">
      <c r="A22" s="337"/>
      <c r="B22" s="335"/>
      <c r="C22" s="336"/>
      <c r="D22" s="962"/>
      <c r="E22" s="962"/>
      <c r="F22" s="962"/>
      <c r="G22" s="962"/>
      <c r="H22" s="962"/>
      <c r="I22" s="962"/>
      <c r="J22" s="962"/>
      <c r="K22" s="962"/>
      <c r="L22" s="962"/>
      <c r="M22" s="962"/>
      <c r="N22" s="962"/>
      <c r="O22" s="962"/>
      <c r="P22" s="962"/>
      <c r="Q22" s="962"/>
      <c r="R22" s="962"/>
      <c r="S22" s="962"/>
      <c r="T22" s="962"/>
      <c r="U22" s="962"/>
      <c r="V22" s="962"/>
      <c r="W22" s="962"/>
      <c r="X22" s="962"/>
      <c r="Y22" s="962"/>
      <c r="Z22" s="962"/>
      <c r="AA22" s="962"/>
      <c r="AB22" s="962"/>
      <c r="AC22" s="962"/>
      <c r="AD22" s="962"/>
      <c r="AE22" s="962"/>
      <c r="AF22" s="962"/>
      <c r="AG22" s="962"/>
      <c r="AH22" s="962"/>
      <c r="AI22" s="962"/>
      <c r="AJ22" s="962"/>
      <c r="AK22" s="962"/>
      <c r="AL22" s="335"/>
    </row>
    <row r="23" spans="1:38">
      <c r="A23" s="337"/>
      <c r="B23" s="335"/>
      <c r="C23" s="336"/>
      <c r="D23" s="962"/>
      <c r="E23" s="962"/>
      <c r="F23" s="962"/>
      <c r="G23" s="962"/>
      <c r="H23" s="962"/>
      <c r="I23" s="962"/>
      <c r="J23" s="962"/>
      <c r="K23" s="962"/>
      <c r="L23" s="962"/>
      <c r="M23" s="962"/>
      <c r="N23" s="962"/>
      <c r="O23" s="962"/>
      <c r="P23" s="962"/>
      <c r="Q23" s="962"/>
      <c r="R23" s="962"/>
      <c r="S23" s="962"/>
      <c r="T23" s="962"/>
      <c r="U23" s="962"/>
      <c r="V23" s="962"/>
      <c r="W23" s="962"/>
      <c r="X23" s="962"/>
      <c r="Y23" s="962"/>
      <c r="Z23" s="962"/>
      <c r="AA23" s="962"/>
      <c r="AB23" s="962"/>
      <c r="AC23" s="962"/>
      <c r="AD23" s="962"/>
      <c r="AE23" s="962"/>
      <c r="AF23" s="962"/>
      <c r="AG23" s="962"/>
      <c r="AH23" s="962"/>
      <c r="AI23" s="962"/>
      <c r="AJ23" s="962"/>
      <c r="AK23" s="962"/>
      <c r="AL23" s="335"/>
    </row>
    <row r="24" spans="1:38" s="741" customFormat="1">
      <c r="A24" s="337"/>
      <c r="B24" s="335"/>
      <c r="C24" s="336"/>
      <c r="D24" s="962"/>
      <c r="E24" s="962"/>
      <c r="F24" s="962"/>
      <c r="G24" s="962"/>
      <c r="H24" s="962"/>
      <c r="I24" s="962"/>
      <c r="J24" s="962"/>
      <c r="K24" s="962"/>
      <c r="L24" s="962"/>
      <c r="M24" s="962"/>
      <c r="N24" s="962"/>
      <c r="O24" s="962"/>
      <c r="P24" s="962"/>
      <c r="Q24" s="962"/>
      <c r="R24" s="962"/>
      <c r="S24" s="962"/>
      <c r="T24" s="962"/>
      <c r="U24" s="962"/>
      <c r="V24" s="962"/>
      <c r="W24" s="962"/>
      <c r="X24" s="962"/>
      <c r="Y24" s="962"/>
      <c r="Z24" s="962"/>
      <c r="AA24" s="962"/>
      <c r="AB24" s="962"/>
      <c r="AC24" s="962"/>
      <c r="AD24" s="962"/>
      <c r="AE24" s="962"/>
      <c r="AF24" s="962"/>
      <c r="AG24" s="962"/>
      <c r="AH24" s="962"/>
      <c r="AI24" s="962"/>
      <c r="AJ24" s="962"/>
      <c r="AK24" s="962"/>
      <c r="AL24" s="335"/>
    </row>
    <row r="25" spans="1:38" s="741" customFormat="1">
      <c r="A25" s="337"/>
      <c r="B25" s="335"/>
      <c r="C25" s="336"/>
      <c r="D25" s="962"/>
      <c r="E25" s="962"/>
      <c r="F25" s="962"/>
      <c r="G25" s="962"/>
      <c r="H25" s="962"/>
      <c r="I25" s="962"/>
      <c r="J25" s="962"/>
      <c r="K25" s="962"/>
      <c r="L25" s="962"/>
      <c r="M25" s="962"/>
      <c r="N25" s="962"/>
      <c r="O25" s="962"/>
      <c r="P25" s="962"/>
      <c r="Q25" s="962"/>
      <c r="R25" s="962"/>
      <c r="S25" s="962"/>
      <c r="T25" s="962"/>
      <c r="U25" s="962"/>
      <c r="V25" s="962"/>
      <c r="W25" s="962"/>
      <c r="X25" s="962"/>
      <c r="Y25" s="962"/>
      <c r="Z25" s="962"/>
      <c r="AA25" s="962"/>
      <c r="AB25" s="962"/>
      <c r="AC25" s="962"/>
      <c r="AD25" s="962"/>
      <c r="AE25" s="962"/>
      <c r="AF25" s="962"/>
      <c r="AG25" s="962"/>
      <c r="AH25" s="962"/>
      <c r="AI25" s="962"/>
      <c r="AJ25" s="962"/>
      <c r="AK25" s="962"/>
      <c r="AL25" s="335"/>
    </row>
    <row r="26" spans="1:38" s="741" customFormat="1" ht="11.85" customHeight="1">
      <c r="A26" s="337"/>
      <c r="B26" s="335"/>
      <c r="C26" s="336"/>
      <c r="D26" s="962"/>
      <c r="E26" s="962"/>
      <c r="F26" s="962"/>
      <c r="G26" s="962"/>
      <c r="H26" s="962"/>
      <c r="I26" s="962"/>
      <c r="J26" s="962"/>
      <c r="K26" s="962"/>
      <c r="L26" s="962"/>
      <c r="M26" s="962"/>
      <c r="N26" s="962"/>
      <c r="O26" s="962"/>
      <c r="P26" s="962"/>
      <c r="Q26" s="962"/>
      <c r="R26" s="962"/>
      <c r="S26" s="962"/>
      <c r="T26" s="962"/>
      <c r="U26" s="962"/>
      <c r="V26" s="962"/>
      <c r="W26" s="962"/>
      <c r="X26" s="962"/>
      <c r="Y26" s="962"/>
      <c r="Z26" s="962"/>
      <c r="AA26" s="962"/>
      <c r="AB26" s="962"/>
      <c r="AC26" s="962"/>
      <c r="AD26" s="962"/>
      <c r="AE26" s="962"/>
      <c r="AF26" s="962"/>
      <c r="AG26" s="962"/>
      <c r="AH26" s="962"/>
      <c r="AI26" s="962"/>
      <c r="AJ26" s="962"/>
      <c r="AK26" s="962"/>
      <c r="AL26" s="335"/>
    </row>
    <row r="27" spans="1:38" s="741" customFormat="1" ht="13.15" customHeight="1">
      <c r="A27" s="337"/>
      <c r="B27" s="335"/>
      <c r="C27" s="336"/>
      <c r="E27" s="962" t="s">
        <v>1441</v>
      </c>
      <c r="F27" s="962"/>
      <c r="G27" s="962"/>
      <c r="H27" s="962"/>
      <c r="I27" s="962"/>
      <c r="J27" s="962"/>
      <c r="K27" s="962"/>
      <c r="L27" s="962"/>
      <c r="M27" s="962"/>
      <c r="N27" s="962"/>
      <c r="O27" s="962"/>
      <c r="P27" s="962"/>
      <c r="Q27" s="962"/>
      <c r="R27" s="962"/>
      <c r="S27" s="962"/>
      <c r="T27" s="962"/>
      <c r="U27" s="962"/>
      <c r="V27" s="962"/>
      <c r="W27" s="962"/>
      <c r="X27" s="962"/>
      <c r="Y27" s="962"/>
      <c r="Z27" s="962"/>
      <c r="AA27" s="962"/>
      <c r="AB27" s="962"/>
      <c r="AC27" s="962"/>
      <c r="AD27" s="962"/>
      <c r="AE27" s="962"/>
      <c r="AF27" s="962"/>
      <c r="AG27" s="962"/>
      <c r="AH27" s="962"/>
      <c r="AI27" s="962"/>
      <c r="AJ27" s="962"/>
      <c r="AK27" s="962"/>
      <c r="AL27" s="335"/>
    </row>
    <row r="28" spans="1:38" s="741" customFormat="1">
      <c r="A28" s="337"/>
      <c r="B28" s="335"/>
      <c r="C28" s="336"/>
      <c r="D28" s="770"/>
      <c r="E28" s="962"/>
      <c r="F28" s="962"/>
      <c r="G28" s="962"/>
      <c r="H28" s="962"/>
      <c r="I28" s="962"/>
      <c r="J28" s="962"/>
      <c r="K28" s="962"/>
      <c r="L28" s="962"/>
      <c r="M28" s="962"/>
      <c r="N28" s="962"/>
      <c r="O28" s="962"/>
      <c r="P28" s="962"/>
      <c r="Q28" s="962"/>
      <c r="R28" s="962"/>
      <c r="S28" s="962"/>
      <c r="T28" s="962"/>
      <c r="U28" s="962"/>
      <c r="V28" s="962"/>
      <c r="W28" s="962"/>
      <c r="X28" s="962"/>
      <c r="Y28" s="962"/>
      <c r="Z28" s="962"/>
      <c r="AA28" s="962"/>
      <c r="AB28" s="962"/>
      <c r="AC28" s="962"/>
      <c r="AD28" s="962"/>
      <c r="AE28" s="962"/>
      <c r="AF28" s="962"/>
      <c r="AG28" s="962"/>
      <c r="AH28" s="962"/>
      <c r="AI28" s="962"/>
      <c r="AJ28" s="962"/>
      <c r="AK28" s="962"/>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3" t="s">
        <v>1442</v>
      </c>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c r="AL30" s="335"/>
    </row>
    <row r="31" spans="1:38" s="741" customFormat="1">
      <c r="A31" s="337"/>
      <c r="B31" s="335"/>
      <c r="C31" s="336"/>
      <c r="D31" s="770"/>
      <c r="E31" s="969" t="s">
        <v>1507</v>
      </c>
      <c r="F31" s="969"/>
      <c r="G31" s="969"/>
      <c r="H31" s="969"/>
      <c r="I31" s="969"/>
      <c r="J31" s="969"/>
      <c r="K31" s="969"/>
      <c r="L31" s="969"/>
      <c r="M31" s="969"/>
      <c r="N31" s="969"/>
      <c r="O31" s="969"/>
      <c r="P31" s="969"/>
      <c r="Q31" s="969"/>
      <c r="R31" s="969"/>
      <c r="S31" s="969"/>
      <c r="T31" s="969"/>
      <c r="U31" s="969"/>
      <c r="V31" s="969"/>
      <c r="W31" s="969"/>
      <c r="X31" s="969"/>
      <c r="Y31" s="969"/>
      <c r="Z31" s="969"/>
      <c r="AA31" s="969"/>
      <c r="AB31" s="969"/>
      <c r="AC31" s="969"/>
      <c r="AD31" s="969"/>
      <c r="AE31" s="969"/>
      <c r="AF31" s="969"/>
      <c r="AG31" s="969"/>
      <c r="AH31" s="969"/>
      <c r="AI31" s="969"/>
      <c r="AJ31" s="969"/>
      <c r="AK31" s="969"/>
      <c r="AL31" s="335"/>
    </row>
    <row r="32" spans="1:38">
      <c r="A32" s="152"/>
      <c r="C32" s="5"/>
    </row>
    <row r="33" spans="1:38">
      <c r="A33" s="152"/>
      <c r="D33" s="961" t="s">
        <v>1427</v>
      </c>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row>
    <row r="34" spans="1:38">
      <c r="A34" s="152"/>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row>
    <row r="35" spans="1:38">
      <c r="A35" s="152"/>
      <c r="D35" s="259"/>
      <c r="E35" s="968" t="s">
        <v>1133</v>
      </c>
      <c r="F35" s="968"/>
      <c r="G35" s="968"/>
      <c r="H35" s="968"/>
      <c r="I35" s="968"/>
      <c r="J35" s="968"/>
      <c r="K35" s="968"/>
      <c r="L35" s="968"/>
      <c r="M35" s="968"/>
      <c r="N35" s="968"/>
      <c r="O35" s="968"/>
      <c r="P35" s="968"/>
      <c r="Q35" s="968"/>
      <c r="R35" s="968"/>
      <c r="S35" s="968"/>
      <c r="T35" s="968"/>
      <c r="U35" s="968"/>
      <c r="V35" s="968"/>
      <c r="W35" s="968"/>
      <c r="X35" s="968"/>
      <c r="Y35" s="968"/>
      <c r="Z35" s="968"/>
      <c r="AA35" s="968"/>
      <c r="AB35" s="968"/>
      <c r="AC35" s="968"/>
      <c r="AD35" s="968"/>
      <c r="AE35" s="968"/>
      <c r="AF35" s="968"/>
      <c r="AG35" s="968"/>
      <c r="AH35" s="968"/>
      <c r="AI35" s="968"/>
      <c r="AJ35" s="968"/>
      <c r="AK35" s="968"/>
    </row>
    <row r="36" spans="1:38">
      <c r="A36" s="152"/>
      <c r="D36" s="259"/>
      <c r="E36" s="968" t="s">
        <v>1439</v>
      </c>
      <c r="F36" s="968"/>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2" customFormat="1" ht="13.15" customHeight="1">
      <c r="A40" s="152"/>
      <c r="B40"/>
      <c r="C40" s="5"/>
      <c r="D40" s="152"/>
      <c r="E40" s="152" t="s">
        <v>707</v>
      </c>
      <c r="F40" s="962" t="s">
        <v>1401</v>
      </c>
    </row>
    <row r="41" spans="1:38" s="962"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3" t="s">
        <v>1530</v>
      </c>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c r="AL43" s="973"/>
    </row>
    <row r="44" spans="1:38" s="794" customFormat="1">
      <c r="A44" s="152"/>
      <c r="B44" s="741"/>
      <c r="C44" s="5"/>
      <c r="D44" s="152"/>
      <c r="E44" s="152"/>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c r="AL44" s="973"/>
    </row>
    <row r="45" spans="1:38" s="794" customFormat="1" ht="13.15" customHeight="1">
      <c r="A45" s="152"/>
      <c r="B45" s="741"/>
      <c r="C45" s="5"/>
      <c r="D45" s="152"/>
      <c r="E45" s="152"/>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c r="AD45" s="973"/>
      <c r="AE45" s="973"/>
      <c r="AF45" s="973"/>
      <c r="AG45" s="973"/>
      <c r="AH45" s="973"/>
      <c r="AI45" s="973"/>
      <c r="AJ45" s="973"/>
      <c r="AK45" s="973"/>
      <c r="AL45" s="973"/>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2" t="s">
        <v>1531</v>
      </c>
      <c r="G48" s="962"/>
      <c r="H48" s="962"/>
      <c r="I48" s="962"/>
      <c r="J48" s="962"/>
      <c r="K48" s="962"/>
      <c r="L48" s="962"/>
      <c r="M48" s="962"/>
      <c r="N48" s="962"/>
      <c r="O48" s="962"/>
      <c r="P48" s="962"/>
      <c r="Q48" s="962"/>
      <c r="R48" s="962"/>
      <c r="S48" s="962"/>
      <c r="T48" s="962"/>
      <c r="U48" s="962"/>
      <c r="V48" s="962"/>
      <c r="W48" s="962"/>
      <c r="X48" s="962"/>
      <c r="Y48" s="962"/>
      <c r="Z48" s="962"/>
      <c r="AA48" s="962"/>
      <c r="AB48" s="962"/>
      <c r="AC48" s="962"/>
      <c r="AD48" s="962"/>
      <c r="AE48" s="962"/>
      <c r="AF48" s="962"/>
      <c r="AG48" s="962"/>
      <c r="AH48" s="962"/>
      <c r="AI48" s="962"/>
      <c r="AJ48" s="962"/>
      <c r="AK48" s="962"/>
    </row>
    <row r="49" spans="1:38">
      <c r="A49" s="152"/>
      <c r="C49" s="5"/>
      <c r="D49" s="152"/>
      <c r="E49" s="152"/>
      <c r="F49" s="962"/>
      <c r="G49" s="962"/>
      <c r="H49" s="962"/>
      <c r="I49" s="962"/>
      <c r="J49" s="962"/>
      <c r="K49" s="962"/>
      <c r="L49" s="962"/>
      <c r="M49" s="962"/>
      <c r="N49" s="962"/>
      <c r="O49" s="962"/>
      <c r="P49" s="962"/>
      <c r="Q49" s="962"/>
      <c r="R49" s="962"/>
      <c r="S49" s="962"/>
      <c r="T49" s="962"/>
      <c r="U49" s="962"/>
      <c r="V49" s="962"/>
      <c r="W49" s="962"/>
      <c r="X49" s="962"/>
      <c r="Y49" s="962"/>
      <c r="Z49" s="962"/>
      <c r="AA49" s="962"/>
      <c r="AB49" s="962"/>
      <c r="AC49" s="962"/>
      <c r="AD49" s="962"/>
      <c r="AE49" s="962"/>
      <c r="AF49" s="962"/>
      <c r="AG49" s="962"/>
      <c r="AH49" s="962"/>
      <c r="AI49" s="962"/>
      <c r="AJ49" s="962"/>
      <c r="AK49" s="962"/>
    </row>
    <row r="50" spans="1:38">
      <c r="A50" s="152"/>
      <c r="C50" s="5"/>
      <c r="D50" s="152"/>
      <c r="F50" s="962"/>
      <c r="G50" s="962"/>
      <c r="H50" s="962"/>
      <c r="I50" s="962"/>
      <c r="J50" s="962"/>
      <c r="K50" s="962"/>
      <c r="L50" s="962"/>
      <c r="M50" s="962"/>
      <c r="N50" s="962"/>
      <c r="O50" s="962"/>
      <c r="P50" s="962"/>
      <c r="Q50" s="962"/>
      <c r="R50" s="962"/>
      <c r="S50" s="962"/>
      <c r="T50" s="962"/>
      <c r="U50" s="962"/>
      <c r="V50" s="962"/>
      <c r="W50" s="962"/>
      <c r="X50" s="962"/>
      <c r="Y50" s="962"/>
      <c r="Z50" s="962"/>
      <c r="AA50" s="962"/>
      <c r="AB50" s="962"/>
      <c r="AC50" s="962"/>
      <c r="AD50" s="962"/>
      <c r="AE50" s="962"/>
      <c r="AF50" s="962"/>
      <c r="AG50" s="962"/>
      <c r="AH50" s="962"/>
      <c r="AI50" s="962"/>
      <c r="AJ50" s="962"/>
      <c r="AK50" s="962"/>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4" t="s">
        <v>1443</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626</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2" t="s">
        <v>1532</v>
      </c>
      <c r="H57" s="972"/>
      <c r="I57" s="972"/>
      <c r="J57" s="972"/>
      <c r="K57" s="972"/>
      <c r="L57" s="972"/>
      <c r="M57" s="972"/>
      <c r="N57" s="972"/>
      <c r="O57" s="972"/>
      <c r="P57" s="972"/>
      <c r="Q57" s="972"/>
      <c r="R57" s="972"/>
      <c r="S57" s="972"/>
      <c r="T57" s="972"/>
      <c r="U57" s="972"/>
      <c r="V57" s="972"/>
      <c r="W57" s="972"/>
      <c r="X57" s="972"/>
      <c r="Y57" s="972"/>
      <c r="Z57" s="972"/>
      <c r="AA57" s="972"/>
      <c r="AB57" s="972"/>
      <c r="AC57" s="972"/>
      <c r="AD57" s="972"/>
      <c r="AE57" s="972"/>
      <c r="AF57" s="972"/>
      <c r="AG57" s="972"/>
      <c r="AH57" s="972"/>
      <c r="AI57" s="972"/>
      <c r="AJ57" s="972"/>
      <c r="AK57" s="972"/>
      <c r="AL57" s="972"/>
    </row>
    <row r="58" spans="1:38" s="2" customFormat="1">
      <c r="A58" s="337"/>
      <c r="B58" s="335"/>
      <c r="C58" s="336"/>
      <c r="D58" s="336"/>
      <c r="E58" s="337"/>
      <c r="F58" s="341"/>
      <c r="G58" s="972"/>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c r="AL58" s="972"/>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2" t="s">
        <v>1403</v>
      </c>
      <c r="H64" s="962"/>
      <c r="I64" s="962"/>
      <c r="J64" s="962"/>
      <c r="K64" s="962"/>
      <c r="L64" s="962"/>
      <c r="M64" s="962"/>
      <c r="N64" s="962"/>
      <c r="O64" s="962"/>
      <c r="P64" s="962"/>
      <c r="Q64" s="962"/>
      <c r="R64" s="962"/>
      <c r="S64" s="962"/>
      <c r="T64" s="962"/>
      <c r="U64" s="962"/>
      <c r="V64" s="962"/>
      <c r="W64" s="962"/>
      <c r="X64" s="962"/>
      <c r="Y64" s="962"/>
      <c r="Z64" s="962"/>
      <c r="AA64" s="962"/>
      <c r="AB64" s="962"/>
      <c r="AC64" s="962"/>
      <c r="AD64" s="962"/>
      <c r="AE64" s="962"/>
      <c r="AF64" s="962"/>
      <c r="AG64" s="962"/>
      <c r="AH64" s="962"/>
      <c r="AI64" s="962"/>
      <c r="AJ64" s="962"/>
      <c r="AK64" s="962"/>
    </row>
    <row r="65" spans="1:37">
      <c r="A65" s="152"/>
      <c r="C65" s="5"/>
      <c r="D65" s="152"/>
      <c r="E65" s="152"/>
      <c r="F65" s="9"/>
      <c r="G65" s="962"/>
      <c r="H65" s="962"/>
      <c r="I65" s="962"/>
      <c r="J65" s="962"/>
      <c r="K65" s="962"/>
      <c r="L65" s="962"/>
      <c r="M65" s="962"/>
      <c r="N65" s="962"/>
      <c r="O65" s="962"/>
      <c r="P65" s="962"/>
      <c r="Q65" s="962"/>
      <c r="R65" s="962"/>
      <c r="S65" s="962"/>
      <c r="T65" s="962"/>
      <c r="U65" s="962"/>
      <c r="V65" s="962"/>
      <c r="W65" s="962"/>
      <c r="X65" s="962"/>
      <c r="Y65" s="962"/>
      <c r="Z65" s="962"/>
      <c r="AA65" s="962"/>
      <c r="AB65" s="962"/>
      <c r="AC65" s="962"/>
      <c r="AD65" s="962"/>
      <c r="AE65" s="962"/>
      <c r="AF65" s="962"/>
      <c r="AG65" s="962"/>
      <c r="AH65" s="962"/>
      <c r="AI65" s="962"/>
      <c r="AJ65" s="962"/>
      <c r="AK65" s="962"/>
    </row>
    <row r="66" spans="1:37">
      <c r="A66" s="152"/>
      <c r="C66" s="5"/>
      <c r="D66" s="152"/>
      <c r="E66" s="152"/>
      <c r="F66" s="9"/>
      <c r="G66" s="962"/>
      <c r="H66" s="962"/>
      <c r="I66" s="962"/>
      <c r="J66" s="962"/>
      <c r="K66" s="962"/>
      <c r="L66" s="962"/>
      <c r="M66" s="962"/>
      <c r="N66" s="962"/>
      <c r="O66" s="962"/>
      <c r="P66" s="962"/>
      <c r="Q66" s="962"/>
      <c r="R66" s="962"/>
      <c r="S66" s="962"/>
      <c r="T66" s="962"/>
      <c r="U66" s="962"/>
      <c r="V66" s="962"/>
      <c r="W66" s="962"/>
      <c r="X66" s="962"/>
      <c r="Y66" s="962"/>
      <c r="Z66" s="962"/>
      <c r="AA66" s="962"/>
      <c r="AB66" s="962"/>
      <c r="AC66" s="962"/>
      <c r="AD66" s="962"/>
      <c r="AE66" s="962"/>
      <c r="AF66" s="962"/>
      <c r="AG66" s="962"/>
      <c r="AH66" s="962"/>
      <c r="AI66" s="962"/>
      <c r="AJ66" s="962"/>
      <c r="AK66" s="962"/>
    </row>
    <row r="67" spans="1:37" ht="13.15" customHeight="1">
      <c r="A67" s="152"/>
      <c r="C67" s="5"/>
      <c r="D67" s="152"/>
      <c r="E67" s="152"/>
      <c r="F67" s="9" t="s">
        <v>556</v>
      </c>
      <c r="G67" s="962" t="s">
        <v>1404</v>
      </c>
      <c r="H67" s="962"/>
      <c r="I67" s="962"/>
      <c r="J67" s="962"/>
      <c r="K67" s="962"/>
      <c r="L67" s="962"/>
      <c r="M67" s="962"/>
      <c r="N67" s="962"/>
      <c r="O67" s="962"/>
      <c r="P67" s="962"/>
      <c r="Q67" s="962"/>
      <c r="R67" s="962"/>
      <c r="S67" s="962"/>
      <c r="T67" s="962"/>
      <c r="U67" s="962"/>
      <c r="V67" s="962"/>
      <c r="W67" s="962"/>
      <c r="X67" s="962"/>
      <c r="Y67" s="962"/>
      <c r="Z67" s="962"/>
      <c r="AA67" s="962"/>
      <c r="AB67" s="962"/>
      <c r="AC67" s="962"/>
      <c r="AD67" s="962"/>
      <c r="AE67" s="962"/>
      <c r="AF67" s="962"/>
      <c r="AG67" s="962"/>
      <c r="AH67" s="962"/>
      <c r="AI67" s="962"/>
      <c r="AJ67" s="962"/>
      <c r="AK67" s="962"/>
    </row>
    <row r="68" spans="1:37">
      <c r="A68" s="152"/>
      <c r="C68" s="5"/>
      <c r="D68" s="152"/>
      <c r="E68" s="152"/>
      <c r="F68" s="396"/>
      <c r="G68" s="962"/>
      <c r="H68" s="962"/>
      <c r="I68" s="962"/>
      <c r="J68" s="962"/>
      <c r="K68" s="962"/>
      <c r="L68" s="962"/>
      <c r="M68" s="962"/>
      <c r="N68" s="962"/>
      <c r="O68" s="962"/>
      <c r="P68" s="962"/>
      <c r="Q68" s="962"/>
      <c r="R68" s="962"/>
      <c r="S68" s="962"/>
      <c r="T68" s="962"/>
      <c r="U68" s="962"/>
      <c r="V68" s="962"/>
      <c r="W68" s="962"/>
      <c r="X68" s="962"/>
      <c r="Y68" s="962"/>
      <c r="Z68" s="962"/>
      <c r="AA68" s="962"/>
      <c r="AB68" s="962"/>
      <c r="AC68" s="962"/>
      <c r="AD68" s="962"/>
      <c r="AE68" s="962"/>
      <c r="AF68" s="962"/>
      <c r="AG68" s="962"/>
      <c r="AH68" s="962"/>
      <c r="AI68" s="962"/>
      <c r="AJ68" s="962"/>
      <c r="AK68" s="962"/>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2" t="s">
        <v>1405</v>
      </c>
      <c r="H70" s="962"/>
      <c r="I70" s="962"/>
      <c r="J70" s="962"/>
      <c r="K70" s="962"/>
      <c r="L70" s="962"/>
      <c r="M70" s="962"/>
      <c r="N70" s="962"/>
      <c r="O70" s="962"/>
      <c r="P70" s="962"/>
      <c r="Q70" s="962"/>
      <c r="R70" s="962"/>
      <c r="S70" s="962"/>
      <c r="T70" s="962"/>
      <c r="U70" s="962"/>
      <c r="V70" s="962"/>
      <c r="W70" s="962"/>
      <c r="X70" s="962"/>
      <c r="Y70" s="962"/>
      <c r="Z70" s="962"/>
      <c r="AA70" s="962"/>
      <c r="AB70" s="962"/>
      <c r="AC70" s="962"/>
      <c r="AD70" s="962"/>
      <c r="AE70" s="962"/>
      <c r="AF70" s="962"/>
      <c r="AG70" s="962"/>
      <c r="AH70" s="962"/>
      <c r="AI70" s="962"/>
      <c r="AJ70" s="962"/>
      <c r="AK70" s="962"/>
    </row>
    <row r="71" spans="1:37">
      <c r="A71" s="152"/>
      <c r="C71" s="5"/>
      <c r="D71" s="152"/>
      <c r="E71" s="152"/>
      <c r="F71" s="258"/>
      <c r="G71" s="962"/>
      <c r="H71" s="962"/>
      <c r="I71" s="962"/>
      <c r="J71" s="962"/>
      <c r="K71" s="962"/>
      <c r="L71" s="962"/>
      <c r="M71" s="962"/>
      <c r="N71" s="962"/>
      <c r="O71" s="962"/>
      <c r="P71" s="962"/>
      <c r="Q71" s="962"/>
      <c r="R71" s="962"/>
      <c r="S71" s="962"/>
      <c r="T71" s="962"/>
      <c r="U71" s="962"/>
      <c r="V71" s="962"/>
      <c r="W71" s="962"/>
      <c r="X71" s="962"/>
      <c r="Y71" s="962"/>
      <c r="Z71" s="962"/>
      <c r="AA71" s="962"/>
      <c r="AB71" s="962"/>
      <c r="AC71" s="962"/>
      <c r="AD71" s="962"/>
      <c r="AE71" s="962"/>
      <c r="AF71" s="962"/>
      <c r="AG71" s="962"/>
      <c r="AH71" s="962"/>
      <c r="AI71" s="962"/>
      <c r="AJ71" s="962"/>
      <c r="AK71" s="962"/>
    </row>
    <row r="72" spans="1:37">
      <c r="A72" s="152"/>
      <c r="C72" s="5"/>
      <c r="D72" s="152"/>
      <c r="E72" s="152"/>
      <c r="F72" s="258" t="s">
        <v>556</v>
      </c>
      <c r="G72" s="962" t="s">
        <v>1406</v>
      </c>
      <c r="H72" s="962"/>
      <c r="I72" s="962"/>
      <c r="J72" s="962"/>
      <c r="K72" s="962"/>
      <c r="L72" s="962"/>
      <c r="M72" s="962"/>
      <c r="N72" s="962"/>
      <c r="O72" s="962"/>
      <c r="P72" s="962"/>
      <c r="Q72" s="962"/>
      <c r="R72" s="962"/>
      <c r="S72" s="962"/>
      <c r="T72" s="962"/>
      <c r="U72" s="962"/>
      <c r="V72" s="962"/>
      <c r="W72" s="962"/>
      <c r="X72" s="962"/>
      <c r="Y72" s="962"/>
      <c r="Z72" s="962"/>
      <c r="AA72" s="962"/>
      <c r="AB72" s="962"/>
      <c r="AC72" s="962"/>
      <c r="AD72" s="962"/>
      <c r="AE72" s="962"/>
      <c r="AF72" s="962"/>
      <c r="AG72" s="962"/>
      <c r="AH72" s="962"/>
      <c r="AI72" s="962"/>
      <c r="AJ72" s="962"/>
      <c r="AK72" s="962"/>
    </row>
    <row r="73" spans="1:37">
      <c r="A73" s="152"/>
      <c r="C73" s="5"/>
      <c r="D73" s="152"/>
      <c r="E73" s="152"/>
      <c r="F73" s="258"/>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2" t="s">
        <v>1407</v>
      </c>
      <c r="H80" s="962"/>
      <c r="I80" s="962"/>
      <c r="J80" s="962"/>
      <c r="K80" s="962"/>
      <c r="L80" s="962"/>
      <c r="M80" s="962"/>
      <c r="N80" s="962"/>
      <c r="O80" s="962"/>
      <c r="P80" s="962"/>
      <c r="Q80" s="962"/>
      <c r="R80" s="962"/>
      <c r="S80" s="962"/>
      <c r="T80" s="962"/>
      <c r="U80" s="962"/>
      <c r="V80" s="962"/>
      <c r="W80" s="962"/>
      <c r="X80" s="962"/>
      <c r="Y80" s="962"/>
      <c r="Z80" s="962"/>
      <c r="AA80" s="962"/>
      <c r="AB80" s="962"/>
      <c r="AC80" s="962"/>
      <c r="AD80" s="962"/>
      <c r="AE80" s="962"/>
      <c r="AF80" s="962"/>
      <c r="AG80" s="962"/>
      <c r="AH80" s="962"/>
      <c r="AI80" s="962"/>
      <c r="AJ80" s="962"/>
      <c r="AK80" s="962"/>
    </row>
    <row r="81" spans="1:38">
      <c r="A81" s="152"/>
      <c r="C81" s="5"/>
      <c r="D81" s="152"/>
      <c r="E81" s="152"/>
      <c r="F81" s="152"/>
      <c r="G81" s="962"/>
      <c r="H81" s="962"/>
      <c r="I81" s="962"/>
      <c r="J81" s="962"/>
      <c r="K81" s="962"/>
      <c r="L81" s="962"/>
      <c r="M81" s="962"/>
      <c r="N81" s="962"/>
      <c r="O81" s="962"/>
      <c r="P81" s="962"/>
      <c r="Q81" s="962"/>
      <c r="R81" s="962"/>
      <c r="S81" s="962"/>
      <c r="T81" s="962"/>
      <c r="U81" s="962"/>
      <c r="V81" s="962"/>
      <c r="W81" s="962"/>
      <c r="X81" s="962"/>
      <c r="Y81" s="962"/>
      <c r="Z81" s="962"/>
      <c r="AA81" s="962"/>
      <c r="AB81" s="962"/>
      <c r="AC81" s="962"/>
      <c r="AD81" s="962"/>
      <c r="AE81" s="962"/>
      <c r="AF81" s="962"/>
      <c r="AG81" s="962"/>
      <c r="AH81" s="962"/>
      <c r="AI81" s="962"/>
      <c r="AJ81" s="962"/>
      <c r="AK81" s="962"/>
    </row>
    <row r="82" spans="1:38" s="741" customFormat="1">
      <c r="A82" s="152"/>
      <c r="C82" s="5"/>
      <c r="D82" s="152"/>
      <c r="E82" s="152"/>
      <c r="F82" s="152"/>
      <c r="G82" s="962"/>
      <c r="H82" s="962"/>
      <c r="I82" s="962"/>
      <c r="J82" s="962"/>
      <c r="K82" s="962"/>
      <c r="L82" s="962"/>
      <c r="M82" s="962"/>
      <c r="N82" s="962"/>
      <c r="O82" s="962"/>
      <c r="P82" s="962"/>
      <c r="Q82" s="962"/>
      <c r="R82" s="962"/>
      <c r="S82" s="962"/>
      <c r="T82" s="962"/>
      <c r="U82" s="962"/>
      <c r="V82" s="962"/>
      <c r="W82" s="962"/>
      <c r="X82" s="962"/>
      <c r="Y82" s="962"/>
      <c r="Z82" s="962"/>
      <c r="AA82" s="962"/>
      <c r="AB82" s="962"/>
      <c r="AC82" s="962"/>
      <c r="AD82" s="962"/>
      <c r="AE82" s="962"/>
      <c r="AF82" s="962"/>
      <c r="AG82" s="962"/>
      <c r="AH82" s="962"/>
      <c r="AI82" s="962"/>
      <c r="AJ82" s="962"/>
      <c r="AK82" s="962"/>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2" t="s">
        <v>1408</v>
      </c>
      <c r="H84" s="962"/>
      <c r="I84" s="962"/>
      <c r="J84" s="962"/>
      <c r="K84" s="962"/>
      <c r="L84" s="962"/>
      <c r="M84" s="962"/>
      <c r="N84" s="962"/>
      <c r="O84" s="962"/>
      <c r="P84" s="962"/>
      <c r="Q84" s="962"/>
      <c r="R84" s="962"/>
      <c r="S84" s="962"/>
      <c r="T84" s="962"/>
      <c r="U84" s="962"/>
      <c r="V84" s="962"/>
      <c r="W84" s="962"/>
      <c r="X84" s="962"/>
      <c r="Y84" s="962"/>
      <c r="Z84" s="962"/>
      <c r="AA84" s="962"/>
      <c r="AB84" s="962"/>
      <c r="AC84" s="962"/>
      <c r="AD84" s="962"/>
      <c r="AE84" s="962"/>
      <c r="AF84" s="962"/>
      <c r="AG84" s="962"/>
      <c r="AH84" s="962"/>
      <c r="AI84" s="962"/>
      <c r="AJ84" s="962"/>
      <c r="AK84" s="962"/>
    </row>
    <row r="85" spans="1:38">
      <c r="A85" s="152"/>
      <c r="C85" s="5"/>
      <c r="D85" s="152"/>
      <c r="E85" s="152"/>
      <c r="F85" s="152"/>
      <c r="G85" s="962"/>
      <c r="H85" s="962"/>
      <c r="I85" s="962"/>
      <c r="J85" s="962"/>
      <c r="K85" s="962"/>
      <c r="L85" s="962"/>
      <c r="M85" s="962"/>
      <c r="N85" s="962"/>
      <c r="O85" s="962"/>
      <c r="P85" s="962"/>
      <c r="Q85" s="962"/>
      <c r="R85" s="962"/>
      <c r="S85" s="962"/>
      <c r="T85" s="962"/>
      <c r="U85" s="962"/>
      <c r="V85" s="962"/>
      <c r="W85" s="962"/>
      <c r="X85" s="962"/>
      <c r="Y85" s="962"/>
      <c r="Z85" s="962"/>
      <c r="AA85" s="962"/>
      <c r="AB85" s="962"/>
      <c r="AC85" s="962"/>
      <c r="AD85" s="962"/>
      <c r="AE85" s="962"/>
      <c r="AF85" s="962"/>
      <c r="AG85" s="962"/>
      <c r="AH85" s="962"/>
      <c r="AI85" s="962"/>
      <c r="AJ85" s="962"/>
      <c r="AK85" s="962"/>
    </row>
    <row r="86" spans="1:38">
      <c r="A86" s="152"/>
      <c r="C86" s="5"/>
      <c r="D86" s="152"/>
      <c r="E86" s="152"/>
      <c r="G86" s="962"/>
      <c r="H86" s="962"/>
      <c r="I86" s="962"/>
      <c r="J86" s="962"/>
      <c r="K86" s="962"/>
      <c r="L86" s="962"/>
      <c r="M86" s="962"/>
      <c r="N86" s="962"/>
      <c r="O86" s="962"/>
      <c r="P86" s="962"/>
      <c r="Q86" s="962"/>
      <c r="R86" s="962"/>
      <c r="S86" s="962"/>
      <c r="T86" s="962"/>
      <c r="U86" s="962"/>
      <c r="V86" s="962"/>
      <c r="W86" s="962"/>
      <c r="X86" s="962"/>
      <c r="Y86" s="962"/>
      <c r="Z86" s="962"/>
      <c r="AA86" s="962"/>
      <c r="AB86" s="962"/>
      <c r="AC86" s="962"/>
      <c r="AD86" s="962"/>
      <c r="AE86" s="962"/>
      <c r="AF86" s="962"/>
      <c r="AG86" s="962"/>
      <c r="AH86" s="962"/>
      <c r="AI86" s="962"/>
      <c r="AJ86" s="962"/>
      <c r="AK86" s="962"/>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0" t="s">
        <v>1409</v>
      </c>
      <c r="H88" s="970"/>
      <c r="I88" s="970"/>
      <c r="J88" s="970"/>
      <c r="K88" s="970"/>
      <c r="L88" s="970"/>
      <c r="M88" s="970"/>
      <c r="N88" s="970"/>
      <c r="O88" s="970"/>
      <c r="P88" s="970"/>
      <c r="Q88" s="970"/>
      <c r="R88" s="970"/>
      <c r="S88" s="970"/>
      <c r="T88" s="970"/>
      <c r="U88" s="970"/>
      <c r="V88" s="970"/>
      <c r="W88" s="970"/>
      <c r="X88" s="970"/>
      <c r="Y88" s="970"/>
      <c r="Z88" s="970"/>
      <c r="AA88" s="970"/>
      <c r="AB88" s="970"/>
      <c r="AC88" s="970"/>
      <c r="AD88" s="970"/>
      <c r="AE88" s="970"/>
      <c r="AF88" s="970"/>
      <c r="AG88" s="970"/>
      <c r="AH88" s="970"/>
      <c r="AI88" s="970"/>
      <c r="AJ88" s="970"/>
      <c r="AK88" s="970"/>
    </row>
    <row r="89" spans="1:38" s="741" customFormat="1">
      <c r="A89" s="152"/>
      <c r="C89" s="5"/>
      <c r="D89" s="152"/>
      <c r="E89" s="152"/>
      <c r="G89" s="970"/>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152"/>
      <c r="C90" s="5"/>
      <c r="D90" s="152"/>
      <c r="E90" s="152"/>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2" t="s">
        <v>1410</v>
      </c>
      <c r="H92" s="962"/>
      <c r="I92" s="962"/>
      <c r="J92" s="962"/>
      <c r="K92" s="962"/>
      <c r="L92" s="962"/>
      <c r="M92" s="962"/>
      <c r="N92" s="962"/>
      <c r="O92" s="962"/>
      <c r="P92" s="962"/>
      <c r="Q92" s="962"/>
      <c r="R92" s="962"/>
      <c r="S92" s="962"/>
      <c r="T92" s="962"/>
      <c r="U92" s="962"/>
      <c r="V92" s="962"/>
      <c r="W92" s="962"/>
      <c r="X92" s="962"/>
      <c r="Y92" s="962"/>
      <c r="Z92" s="962"/>
      <c r="AA92" s="962"/>
      <c r="AB92" s="962"/>
      <c r="AC92" s="962"/>
      <c r="AD92" s="962"/>
      <c r="AE92" s="962"/>
      <c r="AF92" s="962"/>
      <c r="AG92" s="962"/>
      <c r="AH92" s="962"/>
      <c r="AI92" s="962"/>
      <c r="AJ92" s="962"/>
      <c r="AK92" s="962"/>
    </row>
    <row r="93" spans="1:38">
      <c r="A93" s="152"/>
      <c r="C93" s="5"/>
      <c r="D93" s="152"/>
      <c r="E93" s="152"/>
      <c r="G93" s="962"/>
      <c r="H93" s="962"/>
      <c r="I93" s="962"/>
      <c r="J93" s="962"/>
      <c r="K93" s="962"/>
      <c r="L93" s="962"/>
      <c r="M93" s="962"/>
      <c r="N93" s="962"/>
      <c r="O93" s="962"/>
      <c r="P93" s="962"/>
      <c r="Q93" s="962"/>
      <c r="R93" s="962"/>
      <c r="S93" s="962"/>
      <c r="T93" s="962"/>
      <c r="U93" s="962"/>
      <c r="V93" s="962"/>
      <c r="W93" s="962"/>
      <c r="X93" s="962"/>
      <c r="Y93" s="962"/>
      <c r="Z93" s="962"/>
      <c r="AA93" s="962"/>
      <c r="AB93" s="962"/>
      <c r="AC93" s="962"/>
      <c r="AD93" s="962"/>
      <c r="AE93" s="962"/>
      <c r="AF93" s="962"/>
      <c r="AG93" s="962"/>
      <c r="AH93" s="962"/>
      <c r="AI93" s="962"/>
      <c r="AJ93" s="962"/>
      <c r="AK93" s="962"/>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2" t="s">
        <v>1411</v>
      </c>
      <c r="H95" s="962"/>
      <c r="I95" s="962"/>
      <c r="J95" s="962"/>
      <c r="K95" s="962"/>
      <c r="L95" s="962"/>
      <c r="M95" s="962"/>
      <c r="N95" s="962"/>
      <c r="O95" s="962"/>
      <c r="P95" s="962"/>
      <c r="Q95" s="962"/>
      <c r="R95" s="962"/>
      <c r="S95" s="962"/>
      <c r="T95" s="962"/>
      <c r="U95" s="962"/>
      <c r="V95" s="962"/>
      <c r="W95" s="962"/>
      <c r="X95" s="962"/>
      <c r="Y95" s="962"/>
      <c r="Z95" s="962"/>
      <c r="AA95" s="962"/>
      <c r="AB95" s="962"/>
      <c r="AC95" s="962"/>
      <c r="AD95" s="962"/>
      <c r="AE95" s="962"/>
      <c r="AF95" s="962"/>
      <c r="AG95" s="962"/>
      <c r="AH95" s="962"/>
      <c r="AI95" s="962"/>
      <c r="AJ95" s="962"/>
      <c r="AK95" s="962"/>
    </row>
    <row r="96" spans="1:38">
      <c r="A96" s="152"/>
      <c r="C96" s="188"/>
      <c r="D96" s="187"/>
      <c r="E96" s="187"/>
      <c r="F96" s="2"/>
      <c r="G96" s="962"/>
      <c r="H96" s="962"/>
      <c r="I96" s="962"/>
      <c r="J96" s="962"/>
      <c r="K96" s="962"/>
      <c r="L96" s="962"/>
      <c r="M96" s="962"/>
      <c r="N96" s="962"/>
      <c r="O96" s="962"/>
      <c r="P96" s="962"/>
      <c r="Q96" s="962"/>
      <c r="R96" s="962"/>
      <c r="S96" s="962"/>
      <c r="T96" s="962"/>
      <c r="U96" s="962"/>
      <c r="V96" s="962"/>
      <c r="W96" s="962"/>
      <c r="X96" s="962"/>
      <c r="Y96" s="962"/>
      <c r="Z96" s="962"/>
      <c r="AA96" s="962"/>
      <c r="AB96" s="962"/>
      <c r="AC96" s="962"/>
      <c r="AD96" s="962"/>
      <c r="AE96" s="962"/>
      <c r="AF96" s="962"/>
      <c r="AG96" s="962"/>
      <c r="AH96" s="962"/>
      <c r="AI96" s="962"/>
      <c r="AJ96" s="962"/>
      <c r="AK96" s="962"/>
      <c r="AL96" s="2"/>
    </row>
    <row r="97" spans="1:38">
      <c r="A97" s="152"/>
      <c r="C97" s="188"/>
      <c r="D97" s="187"/>
      <c r="E97" s="187"/>
      <c r="F97" s="2"/>
      <c r="G97" s="962"/>
      <c r="H97" s="962"/>
      <c r="I97" s="962"/>
      <c r="J97" s="962"/>
      <c r="K97" s="962"/>
      <c r="L97" s="962"/>
      <c r="M97" s="962"/>
      <c r="N97" s="962"/>
      <c r="O97" s="962"/>
      <c r="P97" s="962"/>
      <c r="Q97" s="962"/>
      <c r="R97" s="962"/>
      <c r="S97" s="962"/>
      <c r="T97" s="962"/>
      <c r="U97" s="962"/>
      <c r="V97" s="962"/>
      <c r="W97" s="962"/>
      <c r="X97" s="962"/>
      <c r="Y97" s="962"/>
      <c r="Z97" s="962"/>
      <c r="AA97" s="962"/>
      <c r="AB97" s="962"/>
      <c r="AC97" s="962"/>
      <c r="AD97" s="962"/>
      <c r="AE97" s="962"/>
      <c r="AF97" s="962"/>
      <c r="AG97" s="962"/>
      <c r="AH97" s="962"/>
      <c r="AI97" s="962"/>
      <c r="AJ97" s="962"/>
      <c r="AK97" s="962"/>
      <c r="AL97" s="2"/>
    </row>
    <row r="98" spans="1:38">
      <c r="A98" s="152"/>
      <c r="C98" s="2"/>
      <c r="D98" s="508"/>
      <c r="E98" s="971" t="s">
        <v>1412</v>
      </c>
      <c r="F98" s="971"/>
      <c r="G98" s="971"/>
      <c r="H98" s="971"/>
      <c r="I98" s="971"/>
      <c r="J98" s="971"/>
      <c r="K98" s="971"/>
      <c r="L98" s="971"/>
      <c r="M98" s="971"/>
      <c r="N98" s="971"/>
      <c r="O98" s="971"/>
      <c r="P98" s="971"/>
      <c r="Q98" s="971"/>
      <c r="R98" s="971"/>
      <c r="S98" s="971"/>
      <c r="T98" s="971"/>
      <c r="U98" s="971"/>
      <c r="V98" s="971"/>
      <c r="W98" s="971"/>
      <c r="X98" s="971"/>
      <c r="Y98" s="971"/>
      <c r="Z98" s="971"/>
      <c r="AA98" s="971"/>
      <c r="AB98" s="971"/>
      <c r="AC98" s="971"/>
      <c r="AD98" s="971"/>
      <c r="AE98" s="971"/>
      <c r="AF98" s="971"/>
      <c r="AG98" s="971"/>
      <c r="AH98" s="971"/>
      <c r="AI98" s="971"/>
      <c r="AJ98" s="971"/>
      <c r="AK98" s="971"/>
      <c r="AL98" s="2"/>
    </row>
    <row r="99" spans="1:38">
      <c r="A99" s="152"/>
      <c r="D99" s="156"/>
      <c r="E99" s="971"/>
      <c r="F99" s="971"/>
      <c r="G99" s="971"/>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1430</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2" t="s">
        <v>1413</v>
      </c>
      <c r="H205" s="962"/>
      <c r="I205" s="962"/>
      <c r="J205" s="962"/>
      <c r="K205" s="962"/>
      <c r="L205" s="962"/>
      <c r="M205" s="962"/>
      <c r="N205" s="962"/>
      <c r="O205" s="962"/>
      <c r="P205" s="962"/>
      <c r="Q205" s="962"/>
      <c r="R205" s="962"/>
      <c r="S205" s="962"/>
      <c r="T205" s="962"/>
      <c r="U205" s="962"/>
      <c r="V205" s="962"/>
      <c r="W205" s="962"/>
      <c r="X205" s="962"/>
      <c r="Y205" s="962"/>
      <c r="Z205" s="962"/>
      <c r="AA205" s="962"/>
      <c r="AB205" s="962"/>
      <c r="AC205" s="962"/>
      <c r="AD205" s="962"/>
      <c r="AE205" s="962"/>
      <c r="AF205" s="962"/>
      <c r="AG205" s="962"/>
      <c r="AH205" s="962"/>
      <c r="AI205" s="962"/>
      <c r="AJ205" s="962"/>
      <c r="AK205" s="962"/>
    </row>
    <row r="206" spans="2:37">
      <c r="B206" s="152"/>
      <c r="C206" s="152"/>
      <c r="D206" s="5"/>
      <c r="G206" s="962"/>
      <c r="H206" s="962"/>
      <c r="I206" s="962"/>
      <c r="J206" s="962"/>
      <c r="K206" s="962"/>
      <c r="L206" s="962"/>
      <c r="M206" s="962"/>
      <c r="N206" s="962"/>
      <c r="O206" s="962"/>
      <c r="P206" s="962"/>
      <c r="Q206" s="962"/>
      <c r="R206" s="962"/>
      <c r="S206" s="962"/>
      <c r="T206" s="962"/>
      <c r="U206" s="962"/>
      <c r="V206" s="962"/>
      <c r="W206" s="962"/>
      <c r="X206" s="962"/>
      <c r="Y206" s="962"/>
      <c r="Z206" s="962"/>
      <c r="AA206" s="962"/>
      <c r="AB206" s="962"/>
      <c r="AC206" s="962"/>
      <c r="AD206" s="962"/>
      <c r="AE206" s="962"/>
      <c r="AF206" s="962"/>
      <c r="AG206" s="962"/>
      <c r="AH206" s="962"/>
      <c r="AI206" s="962"/>
      <c r="AJ206" s="962"/>
      <c r="AK206" s="962"/>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2" t="s">
        <v>1388</v>
      </c>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J336" s="962"/>
      <c r="AK336" s="962"/>
    </row>
    <row r="337" spans="2:37">
      <c r="B337" s="5"/>
      <c r="E337" s="15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J337" s="962"/>
      <c r="AK337" s="962"/>
    </row>
    <row r="338" spans="2:37">
      <c r="B338" s="5"/>
      <c r="E338" s="152"/>
      <c r="F338" s="962"/>
      <c r="G338" s="962"/>
      <c r="H338" s="962"/>
      <c r="I338" s="962"/>
      <c r="J338" s="962"/>
      <c r="K338" s="962"/>
      <c r="L338" s="962"/>
      <c r="M338" s="962"/>
      <c r="N338" s="962"/>
      <c r="O338" s="962"/>
      <c r="P338" s="962"/>
      <c r="Q338" s="962"/>
      <c r="R338" s="962"/>
      <c r="S338" s="962"/>
      <c r="T338" s="962"/>
      <c r="U338" s="962"/>
      <c r="V338" s="962"/>
      <c r="W338" s="962"/>
      <c r="X338" s="962"/>
      <c r="Y338" s="962"/>
      <c r="Z338" s="962"/>
      <c r="AA338" s="962"/>
      <c r="AB338" s="962"/>
      <c r="AC338" s="962"/>
      <c r="AD338" s="962"/>
      <c r="AE338" s="962"/>
      <c r="AF338" s="962"/>
      <c r="AG338" s="962"/>
      <c r="AH338" s="962"/>
      <c r="AI338" s="962"/>
      <c r="AJ338" s="962"/>
      <c r="AK338" s="962"/>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4" t="s">
        <v>1503</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62" t="s">
        <v>1505</v>
      </c>
      <c r="G346" s="962"/>
      <c r="H346" s="962"/>
      <c r="I346" s="962"/>
      <c r="J346" s="962"/>
      <c r="K346" s="962"/>
      <c r="L346" s="962"/>
      <c r="M346" s="962"/>
      <c r="N346" s="962"/>
      <c r="O346" s="962"/>
      <c r="P346" s="962"/>
      <c r="Q346" s="962"/>
      <c r="R346" s="962"/>
      <c r="S346" s="962"/>
      <c r="T346" s="962"/>
      <c r="U346" s="962"/>
      <c r="V346" s="962"/>
      <c r="W346" s="962"/>
      <c r="X346" s="962"/>
      <c r="Y346" s="962"/>
      <c r="Z346" s="962"/>
      <c r="AA346" s="962"/>
      <c r="AB346" s="962"/>
      <c r="AC346" s="962"/>
      <c r="AD346" s="962"/>
      <c r="AE346" s="962"/>
      <c r="AF346" s="962"/>
      <c r="AG346" s="962"/>
      <c r="AH346" s="962"/>
      <c r="AI346" s="962"/>
      <c r="AJ346" s="962"/>
      <c r="AK346" s="962"/>
    </row>
    <row r="347" spans="2:37" s="741" customFormat="1">
      <c r="B347" s="5"/>
      <c r="E347" s="6"/>
      <c r="F347" s="962"/>
      <c r="G347" s="962"/>
      <c r="H347" s="962"/>
      <c r="I347" s="962"/>
      <c r="J347" s="962"/>
      <c r="K347" s="962"/>
      <c r="L347" s="962"/>
      <c r="M347" s="962"/>
      <c r="N347" s="962"/>
      <c r="O347" s="962"/>
      <c r="P347" s="962"/>
      <c r="Q347" s="962"/>
      <c r="R347" s="962"/>
      <c r="S347" s="962"/>
      <c r="T347" s="962"/>
      <c r="U347" s="962"/>
      <c r="V347" s="962"/>
      <c r="W347" s="962"/>
      <c r="X347" s="962"/>
      <c r="Y347" s="962"/>
      <c r="Z347" s="962"/>
      <c r="AA347" s="962"/>
      <c r="AB347" s="962"/>
      <c r="AC347" s="962"/>
      <c r="AD347" s="962"/>
      <c r="AE347" s="962"/>
      <c r="AF347" s="962"/>
      <c r="AG347" s="962"/>
      <c r="AH347" s="962"/>
      <c r="AI347" s="962"/>
      <c r="AJ347" s="962"/>
      <c r="AK347" s="962"/>
    </row>
    <row r="348" spans="2:37" s="741" customFormat="1">
      <c r="B348" s="5"/>
      <c r="E348" s="6"/>
      <c r="F348" s="962"/>
      <c r="G348" s="962"/>
      <c r="H348" s="962"/>
      <c r="I348" s="962"/>
      <c r="J348" s="962"/>
      <c r="K348" s="962"/>
      <c r="L348" s="962"/>
      <c r="M348" s="962"/>
      <c r="N348" s="962"/>
      <c r="O348" s="962"/>
      <c r="P348" s="962"/>
      <c r="Q348" s="962"/>
      <c r="R348" s="962"/>
      <c r="S348" s="962"/>
      <c r="T348" s="962"/>
      <c r="U348" s="962"/>
      <c r="V348" s="962"/>
      <c r="W348" s="962"/>
      <c r="X348" s="962"/>
      <c r="Y348" s="962"/>
      <c r="Z348" s="962"/>
      <c r="AA348" s="962"/>
      <c r="AB348" s="962"/>
      <c r="AC348" s="962"/>
      <c r="AD348" s="962"/>
      <c r="AE348" s="962"/>
      <c r="AF348" s="962"/>
      <c r="AG348" s="962"/>
      <c r="AH348" s="962"/>
      <c r="AI348" s="962"/>
      <c r="AJ348" s="962"/>
      <c r="AK348" s="962"/>
    </row>
    <row r="349" spans="2:37" s="741" customFormat="1">
      <c r="B349" s="5"/>
      <c r="E349" s="6"/>
      <c r="F349" s="962"/>
      <c r="G349" s="962"/>
      <c r="H349" s="962"/>
      <c r="I349" s="962"/>
      <c r="J349" s="962"/>
      <c r="K349" s="962"/>
      <c r="L349" s="962"/>
      <c r="M349" s="962"/>
      <c r="N349" s="962"/>
      <c r="O349" s="962"/>
      <c r="P349" s="962"/>
      <c r="Q349" s="962"/>
      <c r="R349" s="962"/>
      <c r="S349" s="962"/>
      <c r="T349" s="962"/>
      <c r="U349" s="962"/>
      <c r="V349" s="962"/>
      <c r="W349" s="962"/>
      <c r="X349" s="962"/>
      <c r="Y349" s="962"/>
      <c r="Z349" s="962"/>
      <c r="AA349" s="962"/>
      <c r="AB349" s="962"/>
      <c r="AC349" s="962"/>
      <c r="AD349" s="962"/>
      <c r="AE349" s="962"/>
      <c r="AF349" s="962"/>
      <c r="AG349" s="962"/>
      <c r="AH349" s="962"/>
      <c r="AI349" s="962"/>
      <c r="AJ349" s="962"/>
      <c r="AK349" s="962"/>
    </row>
    <row r="350" spans="2:37" s="741" customFormat="1">
      <c r="B350" s="5"/>
      <c r="E350" s="6" t="s">
        <v>120</v>
      </c>
      <c r="F350" s="962" t="s">
        <v>1504</v>
      </c>
      <c r="G350" s="962"/>
      <c r="H350" s="962"/>
      <c r="I350" s="962"/>
      <c r="J350" s="962"/>
      <c r="K350" s="962"/>
      <c r="L350" s="962"/>
      <c r="M350" s="962"/>
      <c r="N350" s="962"/>
      <c r="O350" s="962"/>
      <c r="P350" s="962"/>
      <c r="Q350" s="962"/>
      <c r="R350" s="962"/>
      <c r="S350" s="962"/>
      <c r="T350" s="962"/>
      <c r="U350" s="962"/>
      <c r="V350" s="962"/>
      <c r="W350" s="962"/>
      <c r="X350" s="962"/>
      <c r="Y350" s="962"/>
      <c r="Z350" s="962"/>
      <c r="AA350" s="962"/>
      <c r="AB350" s="962"/>
      <c r="AC350" s="962"/>
      <c r="AD350" s="962"/>
      <c r="AE350" s="962"/>
      <c r="AF350" s="962"/>
      <c r="AG350" s="962"/>
      <c r="AH350" s="962"/>
      <c r="AI350" s="962"/>
      <c r="AJ350" s="962"/>
      <c r="AK350" s="962"/>
    </row>
    <row r="351" spans="2:37" s="741" customFormat="1">
      <c r="B351" s="5"/>
      <c r="F351" s="962"/>
      <c r="G351" s="962"/>
      <c r="H351" s="962"/>
      <c r="I351" s="962"/>
      <c r="J351" s="962"/>
      <c r="K351" s="962"/>
      <c r="L351" s="962"/>
      <c r="M351" s="962"/>
      <c r="N351" s="962"/>
      <c r="O351" s="962"/>
      <c r="P351" s="962"/>
      <c r="Q351" s="962"/>
      <c r="R351" s="962"/>
      <c r="S351" s="962"/>
      <c r="T351" s="962"/>
      <c r="U351" s="962"/>
      <c r="V351" s="962"/>
      <c r="W351" s="962"/>
      <c r="X351" s="962"/>
      <c r="Y351" s="962"/>
      <c r="Z351" s="962"/>
      <c r="AA351" s="962"/>
      <c r="AB351" s="962"/>
      <c r="AC351" s="962"/>
      <c r="AD351" s="962"/>
      <c r="AE351" s="962"/>
      <c r="AF351" s="962"/>
      <c r="AG351" s="962"/>
      <c r="AH351" s="962"/>
      <c r="AI351" s="962"/>
      <c r="AJ351" s="962"/>
      <c r="AK351" s="962"/>
    </row>
    <row r="352" spans="2:37" s="741" customFormat="1">
      <c r="B352" s="5"/>
      <c r="F352" s="962"/>
      <c r="G352" s="962"/>
      <c r="H352" s="962"/>
      <c r="I352" s="962"/>
      <c r="J352" s="962"/>
      <c r="K352" s="962"/>
      <c r="L352" s="962"/>
      <c r="M352" s="962"/>
      <c r="N352" s="962"/>
      <c r="O352" s="962"/>
      <c r="P352" s="962"/>
      <c r="Q352" s="962"/>
      <c r="R352" s="962"/>
      <c r="S352" s="962"/>
      <c r="T352" s="962"/>
      <c r="U352" s="962"/>
      <c r="V352" s="962"/>
      <c r="W352" s="962"/>
      <c r="X352" s="962"/>
      <c r="Y352" s="962"/>
      <c r="Z352" s="962"/>
      <c r="AA352" s="962"/>
      <c r="AB352" s="962"/>
      <c r="AC352" s="962"/>
      <c r="AD352" s="962"/>
      <c r="AE352" s="962"/>
      <c r="AF352" s="962"/>
      <c r="AG352" s="962"/>
      <c r="AH352" s="962"/>
      <c r="AI352" s="962"/>
      <c r="AJ352" s="962"/>
      <c r="AK352" s="962"/>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5" t="s">
        <v>1494</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1547</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3" t="s">
        <v>1562</v>
      </c>
      <c r="G386" s="963"/>
      <c r="H386" s="963"/>
      <c r="I386" s="963"/>
      <c r="J386" s="963"/>
      <c r="K386" s="963"/>
      <c r="L386" s="963"/>
      <c r="M386" s="963"/>
      <c r="N386" s="963"/>
      <c r="O386" s="963"/>
      <c r="P386" s="963"/>
      <c r="Q386" s="963"/>
      <c r="R386" s="963"/>
      <c r="S386" s="963"/>
      <c r="T386" s="963"/>
      <c r="U386" s="963"/>
      <c r="V386" s="963"/>
      <c r="W386" s="963"/>
      <c r="X386" s="963"/>
      <c r="Y386" s="963"/>
      <c r="Z386" s="963"/>
      <c r="AA386" s="963"/>
      <c r="AB386" s="963"/>
      <c r="AC386" s="963"/>
      <c r="AD386" s="963"/>
      <c r="AE386" s="963"/>
      <c r="AF386" s="963"/>
      <c r="AG386" s="963"/>
      <c r="AH386" s="963"/>
      <c r="AI386" s="963"/>
      <c r="AJ386" s="963"/>
      <c r="AK386" s="963"/>
      <c r="AL386" s="701"/>
    </row>
    <row r="387" spans="1:38" s="741" customFormat="1">
      <c r="A387" s="701"/>
      <c r="B387" s="188"/>
      <c r="C387" s="701"/>
      <c r="D387" s="701"/>
      <c r="E387" s="702"/>
      <c r="F387" s="963"/>
      <c r="G387" s="963"/>
      <c r="H387" s="963"/>
      <c r="I387" s="963"/>
      <c r="J387" s="963"/>
      <c r="K387" s="963"/>
      <c r="L387" s="963"/>
      <c r="M387" s="963"/>
      <c r="N387" s="963"/>
      <c r="O387" s="963"/>
      <c r="P387" s="963"/>
      <c r="Q387" s="963"/>
      <c r="R387" s="963"/>
      <c r="S387" s="963"/>
      <c r="T387" s="963"/>
      <c r="U387" s="963"/>
      <c r="V387" s="963"/>
      <c r="W387" s="963"/>
      <c r="X387" s="963"/>
      <c r="Y387" s="963"/>
      <c r="Z387" s="963"/>
      <c r="AA387" s="963"/>
      <c r="AB387" s="963"/>
      <c r="AC387" s="963"/>
      <c r="AD387" s="963"/>
      <c r="AE387" s="963"/>
      <c r="AF387" s="963"/>
      <c r="AG387" s="963"/>
      <c r="AH387" s="963"/>
      <c r="AI387" s="963"/>
      <c r="AJ387" s="963"/>
      <c r="AK387" s="963"/>
      <c r="AL387" s="701"/>
    </row>
    <row r="388" spans="1:38" s="741" customFormat="1">
      <c r="A388" s="701"/>
      <c r="B388" s="188"/>
      <c r="C388" s="701"/>
      <c r="D388" s="701"/>
      <c r="E388" s="702"/>
      <c r="F388" s="963"/>
      <c r="G388" s="963"/>
      <c r="H388" s="963"/>
      <c r="I388" s="963"/>
      <c r="J388" s="963"/>
      <c r="K388" s="963"/>
      <c r="L388" s="963"/>
      <c r="M388" s="963"/>
      <c r="N388" s="963"/>
      <c r="O388" s="963"/>
      <c r="P388" s="963"/>
      <c r="Q388" s="963"/>
      <c r="R388" s="963"/>
      <c r="S388" s="963"/>
      <c r="T388" s="963"/>
      <c r="U388" s="963"/>
      <c r="V388" s="963"/>
      <c r="W388" s="963"/>
      <c r="X388" s="963"/>
      <c r="Y388" s="963"/>
      <c r="Z388" s="963"/>
      <c r="AA388" s="963"/>
      <c r="AB388" s="963"/>
      <c r="AC388" s="963"/>
      <c r="AD388" s="963"/>
      <c r="AE388" s="963"/>
      <c r="AF388" s="963"/>
      <c r="AG388" s="963"/>
      <c r="AH388" s="963"/>
      <c r="AI388" s="963"/>
      <c r="AJ388" s="963"/>
      <c r="AK388" s="963"/>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XFC34"/>
  <sheetViews>
    <sheetView zoomScaleNormal="100" zoomScaleSheetLayoutView="100" workbookViewId="0">
      <selection activeCell="E9" sqref="E9"/>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9" t="s">
        <v>1010</v>
      </c>
      <c r="B1" s="1699"/>
      <c r="C1" s="1699"/>
      <c r="D1" s="1699"/>
      <c r="E1" s="1699"/>
      <c r="F1" s="1699"/>
      <c r="G1" s="1699"/>
      <c r="H1" s="1699"/>
      <c r="I1" s="1699"/>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29</v>
      </c>
      <c r="C4" s="682">
        <f>Application!K709</f>
        <v>825</v>
      </c>
      <c r="D4" s="683"/>
      <c r="E4" s="493">
        <v>1655</v>
      </c>
      <c r="F4" s="684">
        <f>E4*B4</f>
        <v>47995</v>
      </c>
      <c r="G4" s="685"/>
      <c r="H4" s="682">
        <f>IF(E4=0," ",(E4-C4))</f>
        <v>830</v>
      </c>
      <c r="I4" s="684">
        <f>IF(E4=0," ",(H4*B4))</f>
        <v>24070</v>
      </c>
      <c r="J4" s="335"/>
      <c r="K4" s="490"/>
    </row>
    <row r="5" spans="1:11">
      <c r="A5" s="682" t="str">
        <f>Application!B710</f>
        <v>1 Bedroom</v>
      </c>
      <c r="B5" s="691">
        <f>Application!G710</f>
        <v>70</v>
      </c>
      <c r="C5" s="682">
        <f>Application!K710</f>
        <v>994</v>
      </c>
      <c r="D5" s="683"/>
      <c r="E5" s="493">
        <v>1655</v>
      </c>
      <c r="F5" s="684">
        <f t="shared" ref="F5:F28" si="0">E5*B5</f>
        <v>115850</v>
      </c>
      <c r="G5" s="685"/>
      <c r="H5" s="682">
        <f t="shared" ref="H5:H28" si="1">IF(E5=0," ",(E5-C5))</f>
        <v>661</v>
      </c>
      <c r="I5" s="684">
        <f t="shared" ref="I5:I28" si="2">IF(E5=0," ",(H5*B5))</f>
        <v>46270</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93505</v>
      </c>
      <c r="D30" s="683"/>
      <c r="E30" s="683"/>
      <c r="F30" s="688">
        <f>SUM(F4:F28)*12</f>
        <v>1966140</v>
      </c>
      <c r="G30" s="689"/>
      <c r="H30" s="687"/>
      <c r="I30" s="688">
        <f>SUM(I4:I28)*12</f>
        <v>844080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3412500</v>
      </c>
      <c r="C5" s="438">
        <f>'Sources and Uses Budget'!$C4</f>
        <v>3412500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200000</v>
      </c>
      <c r="C7" s="438">
        <f>'Sources and Uses Budget'!$C6</f>
        <v>200000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3612500</v>
      </c>
      <c r="C9" s="442">
        <f>SUM(C5:C8)</f>
        <v>3612500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19337500</v>
      </c>
      <c r="C10" s="438">
        <f>'Sources and Uses Budget'!$C9</f>
        <v>19337500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19337500</v>
      </c>
      <c r="C12" s="442">
        <f>SUM(C10:C11)</f>
        <v>19337500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22950000</v>
      </c>
      <c r="C13" s="442">
        <f>SUM(C9+C12)</f>
        <v>22950000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5500000</v>
      </c>
      <c r="C19" s="438">
        <f>'Sources and Uses Budget'!$C18</f>
        <v>5500000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440000</v>
      </c>
      <c r="C21" s="438">
        <f>'Sources and Uses Budget'!$C20</f>
        <v>440000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330000</v>
      </c>
      <c r="C22" s="438">
        <f>'Sources and Uses Budget'!$C21</f>
        <v>330000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62700</v>
      </c>
      <c r="C24" s="438">
        <f>'Sources and Uses Budget'!$C23</f>
        <v>62700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6332700</v>
      </c>
      <c r="C26" s="442">
        <f>SUM(C18:C25)</f>
        <v>6332700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150000</v>
      </c>
      <c r="C27" s="438">
        <f>'Sources and Uses Budget'!$C$26</f>
        <v>150000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130000</v>
      </c>
      <c r="C39" s="438">
        <f>'Sources and Uses Budget'!$C38</f>
        <v>130000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130000</v>
      </c>
      <c r="C41" s="442">
        <f>SUM(C39:C40)</f>
        <v>130000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50000</v>
      </c>
      <c r="C42" s="438">
        <f>'Sources and Uses Budget'!$C41</f>
        <v>50000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515000</v>
      </c>
      <c r="C44" s="438">
        <f>'Sources and Uses Budget'!$C43</f>
        <v>515000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230000</v>
      </c>
      <c r="C45" s="438">
        <f>'Sources and Uses Budget'!$C44</f>
        <v>230000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230000</v>
      </c>
      <c r="C48" s="438">
        <f>'Sources and Uses Budget'!$C47</f>
        <v>230000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0</v>
      </c>
      <c r="C49" s="438">
        <f>'Sources and Uses Budget'!$C48</f>
        <v>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975000</v>
      </c>
      <c r="C54" s="445">
        <f>SUM(C44:C53)</f>
        <v>975000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265000</v>
      </c>
      <c r="C56" s="438">
        <f>'Sources and Uses Budget'!$C55</f>
        <v>265000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265000</v>
      </c>
      <c r="C63" s="442">
        <f>SUM(C56:C62)</f>
        <v>265000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30852700</v>
      </c>
      <c r="C64" s="442">
        <f>SUM(C9+C12+C14+C15+C17+C26+C27+C37+C41+C42+C54+C63)</f>
        <v>30852700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175000</v>
      </c>
      <c r="C66" s="438">
        <f>'Sources and Uses Budget'!$C65</f>
        <v>175000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175000</v>
      </c>
      <c r="C68" s="442">
        <f>SUM(C66:C67)</f>
        <v>175000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35000</v>
      </c>
      <c r="C70" s="438">
        <f>'Sources and Uses Budget'!$C69</f>
        <v>35000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432260</v>
      </c>
      <c r="C73" s="438">
        <f>'Sources and Uses Budget'!$C72</f>
        <v>432260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467260</v>
      </c>
      <c r="C75" s="442">
        <f>SUM(C70:C74)</f>
        <v>467260</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627000</v>
      </c>
      <c r="C77" s="438">
        <f>'Sources and Uses Budget'!$C76</f>
        <v>627000</v>
      </c>
      <c r="D77" s="442">
        <f t="shared" si="1"/>
        <v>0</v>
      </c>
      <c r="E77" s="440"/>
      <c r="F77" s="439"/>
      <c r="G77" s="577"/>
    </row>
    <row r="78" spans="1:253" s="571" customFormat="1">
      <c r="A78" s="893" t="s">
        <v>63</v>
      </c>
      <c r="B78" s="438">
        <f>'Sources and Uses Budget'!$C77</f>
        <v>150000</v>
      </c>
      <c r="C78" s="438">
        <f>'Sources and Uses Budget'!$C77</f>
        <v>150000</v>
      </c>
      <c r="D78" s="442">
        <f t="shared" ref="D78" si="2">C78-B78</f>
        <v>0</v>
      </c>
      <c r="E78" s="440"/>
      <c r="F78" s="439"/>
      <c r="G78" s="577"/>
    </row>
    <row r="79" spans="1:253" s="571" customFormat="1">
      <c r="A79" s="443" t="s">
        <v>1468</v>
      </c>
      <c r="B79" s="442">
        <f>SUM(B77:B78)</f>
        <v>777000</v>
      </c>
      <c r="C79" s="442">
        <f>SUM(C77:C78)</f>
        <v>777000</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119740</v>
      </c>
      <c r="C81" s="438">
        <f>'Sources and Uses Budget'!$C80</f>
        <v>119740</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120000</v>
      </c>
      <c r="C84" s="438">
        <f>'Sources and Uses Budget'!$C83</f>
        <v>120000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25000</v>
      </c>
      <c r="C86" s="438">
        <f>'Sources and Uses Budget'!$C85</f>
        <v>25000</v>
      </c>
      <c r="D86" s="442">
        <f t="shared" si="1"/>
        <v>0</v>
      </c>
      <c r="E86" s="440"/>
      <c r="F86" s="439"/>
      <c r="G86" s="577"/>
    </row>
    <row r="87" spans="1:7" s="571" customFormat="1">
      <c r="A87" s="441" t="s">
        <v>851</v>
      </c>
      <c r="B87" s="438">
        <f>'Sources and Uses Budget'!$C86</f>
        <v>20000</v>
      </c>
      <c r="C87" s="438">
        <f>'Sources and Uses Budget'!$C86</f>
        <v>20000</v>
      </c>
      <c r="D87" s="442">
        <f t="shared" si="1"/>
        <v>0</v>
      </c>
      <c r="E87" s="440"/>
      <c r="F87" s="439"/>
      <c r="G87" s="577"/>
    </row>
    <row r="88" spans="1:7" s="571" customFormat="1">
      <c r="A88" s="441" t="s">
        <v>852</v>
      </c>
      <c r="B88" s="438">
        <f>'Sources and Uses Budget'!$C87</f>
        <v>12000</v>
      </c>
      <c r="C88" s="438">
        <f>'Sources and Uses Budget'!$C87</f>
        <v>12000</v>
      </c>
      <c r="D88" s="442">
        <f t="shared" si="1"/>
        <v>0</v>
      </c>
      <c r="E88" s="440"/>
      <c r="F88" s="439"/>
      <c r="G88" s="577"/>
    </row>
    <row r="89" spans="1:7" s="571" customFormat="1">
      <c r="A89" s="447" t="s">
        <v>404</v>
      </c>
      <c r="B89" s="438">
        <f>'Sources and Uses Budget'!$C88</f>
        <v>15000</v>
      </c>
      <c r="C89" s="438">
        <f>'Sources and Uses Budget'!$C88</f>
        <v>15000</v>
      </c>
      <c r="D89" s="442">
        <f t="shared" si="1"/>
        <v>0</v>
      </c>
      <c r="E89" s="440"/>
      <c r="F89" s="439"/>
      <c r="G89" s="577"/>
    </row>
    <row r="90" spans="1:7" s="571" customFormat="1">
      <c r="A90" s="892" t="s">
        <v>1470</v>
      </c>
      <c r="B90" s="438">
        <f>'Sources and Uses Budget'!$C89</f>
        <v>15000</v>
      </c>
      <c r="C90" s="438">
        <f>'Sources and Uses Budget'!$C89</f>
        <v>15000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326740</v>
      </c>
      <c r="C96" s="442">
        <f>SUM(C81:C95)</f>
        <v>326740</v>
      </c>
      <c r="D96" s="442">
        <f t="shared" si="1"/>
        <v>0</v>
      </c>
      <c r="E96" s="440"/>
      <c r="F96" s="439"/>
      <c r="G96" s="577"/>
    </row>
    <row r="97" spans="1:7" s="571" customFormat="1">
      <c r="A97" s="443" t="s">
        <v>854</v>
      </c>
      <c r="B97" s="442">
        <f>SUM(B64+B68+B75+B79+B96)</f>
        <v>32598700</v>
      </c>
      <c r="C97" s="442">
        <f>SUM(C64+C68+C75+C79+C96)</f>
        <v>32598700</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4163880</v>
      </c>
      <c r="C99" s="438">
        <f>'Sources and Uses Budget'!$C98</f>
        <v>4163880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4163880</v>
      </c>
      <c r="C105" s="442">
        <f>SUM(C99:C104)</f>
        <v>4163880</v>
      </c>
      <c r="D105" s="442">
        <f t="shared" si="1"/>
        <v>0</v>
      </c>
      <c r="E105" s="440"/>
      <c r="F105" s="439"/>
      <c r="G105" s="575"/>
    </row>
    <row r="106" spans="1:7" s="570" customFormat="1">
      <c r="A106" s="443" t="s">
        <v>862</v>
      </c>
      <c r="B106" s="445">
        <f>SUM(B97+B105)</f>
        <v>36762580</v>
      </c>
      <c r="C106" s="445">
        <f>SUM(C97+C105)</f>
        <v>36762580</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2" t="s">
        <v>1199</v>
      </c>
      <c r="B2" s="1012"/>
      <c r="C2" s="1013"/>
      <c r="D2" s="1013"/>
      <c r="E2" s="1013"/>
      <c r="F2" s="1013"/>
      <c r="G2" s="1013"/>
    </row>
    <row r="3" spans="1:9" s="265" customFormat="1">
      <c r="A3" s="1012" t="s">
        <v>1126</v>
      </c>
      <c r="B3" s="1012"/>
      <c r="C3" s="1013"/>
      <c r="D3" s="1013"/>
      <c r="E3" s="1013"/>
      <c r="F3" s="1013"/>
      <c r="G3" s="1013"/>
      <c r="I3" s="701" t="s">
        <v>329</v>
      </c>
    </row>
    <row r="4" spans="1:9">
      <c r="I4" s="702" t="s">
        <v>1200</v>
      </c>
    </row>
    <row r="5" spans="1:9" s="39" customFormat="1">
      <c r="A5" s="1016" t="s">
        <v>1127</v>
      </c>
      <c r="B5" s="1016"/>
      <c r="C5" s="1017"/>
      <c r="D5" s="1017"/>
      <c r="E5" s="1017"/>
      <c r="F5" s="1017"/>
      <c r="G5" s="1017"/>
      <c r="I5" s="702" t="s">
        <v>1201</v>
      </c>
    </row>
    <row r="6" spans="1:9" s="39" customFormat="1">
      <c r="A6" s="1016" t="s">
        <v>904</v>
      </c>
      <c r="B6" s="1016"/>
      <c r="C6" s="1017"/>
      <c r="D6" s="1017"/>
      <c r="E6" s="1017"/>
      <c r="F6" s="1017"/>
      <c r="G6" s="1017"/>
      <c r="I6" s="701" t="s">
        <v>642</v>
      </c>
    </row>
    <row r="7" spans="1:9" ht="11.85" customHeight="1"/>
    <row r="8" spans="1:9" s="39" customFormat="1">
      <c r="A8" s="1014" t="s">
        <v>1296</v>
      </c>
      <c r="B8" s="1014"/>
      <c r="C8" s="1015"/>
      <c r="D8" s="1015"/>
      <c r="E8" s="1015"/>
      <c r="F8" s="1015"/>
      <c r="G8" s="1015"/>
    </row>
    <row r="9" spans="1:9" s="39" customFormat="1">
      <c r="A9" s="1014" t="s">
        <v>1297</v>
      </c>
      <c r="B9" s="1014"/>
      <c r="C9" s="1015"/>
      <c r="D9" s="1015"/>
      <c r="E9" s="1015"/>
      <c r="F9" s="1015"/>
      <c r="G9" s="1015"/>
    </row>
    <row r="10" spans="1:9">
      <c r="A10" s="267"/>
      <c r="B10" s="267"/>
      <c r="C10" s="264"/>
      <c r="D10" s="264"/>
      <c r="E10" s="264"/>
      <c r="F10" s="264"/>
    </row>
    <row r="11" spans="1:9">
      <c r="A11" s="1018" t="s">
        <v>1299</v>
      </c>
      <c r="B11" s="1018"/>
      <c r="C11" s="1018"/>
      <c r="D11" s="1018"/>
      <c r="E11" s="1018"/>
      <c r="F11" s="1018"/>
      <c r="G11" s="1018"/>
    </row>
    <row r="12" spans="1:9">
      <c r="A12" s="264"/>
      <c r="B12" s="697"/>
      <c r="E12" s="50"/>
    </row>
    <row r="13" spans="1:9" ht="13.15" customHeight="1">
      <c r="C13" s="264"/>
      <c r="D13" s="1036" t="s">
        <v>1298</v>
      </c>
      <c r="E13" s="1036"/>
      <c r="F13" s="1036"/>
    </row>
    <row r="14" spans="1:9">
      <c r="C14" s="264"/>
      <c r="D14" s="1036"/>
      <c r="E14" s="1036"/>
      <c r="F14" s="1036"/>
    </row>
    <row r="15" spans="1:9">
      <c r="A15" s="269"/>
      <c r="B15" s="269"/>
      <c r="C15" s="269"/>
      <c r="D15" s="975" t="s">
        <v>1281</v>
      </c>
      <c r="E15" s="975"/>
      <c r="F15" s="975"/>
    </row>
    <row r="16" spans="1:9">
      <c r="A16" s="269"/>
      <c r="B16" s="269"/>
      <c r="C16" s="269"/>
      <c r="D16" s="337"/>
    </row>
    <row r="17" spans="1:7" ht="14.25">
      <c r="A17" s="270"/>
      <c r="B17" s="703" t="s">
        <v>329</v>
      </c>
      <c r="C17" s="323"/>
      <c r="D17" s="962" t="s">
        <v>1282</v>
      </c>
      <c r="E17" s="962"/>
      <c r="F17" s="962"/>
    </row>
    <row r="18" spans="1:7">
      <c r="A18" s="269"/>
      <c r="B18" s="269"/>
      <c r="C18" s="323"/>
      <c r="D18" s="962"/>
      <c r="E18" s="962"/>
      <c r="F18" s="962"/>
    </row>
    <row r="19" spans="1:7">
      <c r="A19" s="269"/>
      <c r="B19" s="269"/>
      <c r="C19" s="323"/>
      <c r="D19" s="962"/>
      <c r="E19" s="962"/>
      <c r="F19" s="962"/>
    </row>
    <row r="20" spans="1:7">
      <c r="A20" s="269"/>
      <c r="B20" s="269"/>
      <c r="C20" s="269"/>
    </row>
    <row r="21" spans="1:7" ht="14.25">
      <c r="A21" s="270"/>
      <c r="B21" s="703" t="s">
        <v>329</v>
      </c>
      <c r="D21" s="1028" t="s">
        <v>1283</v>
      </c>
      <c r="E21" s="1028"/>
      <c r="F21" s="1028"/>
    </row>
    <row r="22" spans="1:7" ht="14.25">
      <c r="A22" s="270"/>
      <c r="B22" s="270"/>
      <c r="D22" s="138"/>
    </row>
    <row r="23" spans="1:7" ht="14.25">
      <c r="A23" s="270"/>
      <c r="B23" s="703" t="s">
        <v>329</v>
      </c>
      <c r="D23" s="962" t="s">
        <v>1284</v>
      </c>
      <c r="E23" s="962"/>
      <c r="F23" s="962"/>
    </row>
    <row r="24" spans="1:7" ht="14.25">
      <c r="A24" s="270"/>
      <c r="B24" s="270"/>
      <c r="D24" s="962"/>
      <c r="E24" s="962"/>
      <c r="F24" s="962"/>
    </row>
    <row r="25" spans="1:7"/>
    <row r="26" spans="1:7" ht="14.25">
      <c r="A26" s="270"/>
      <c r="B26" s="703" t="s">
        <v>329</v>
      </c>
      <c r="D26" s="997" t="s">
        <v>1285</v>
      </c>
      <c r="E26" s="997"/>
      <c r="F26" s="997"/>
    </row>
    <row r="27" spans="1:7">
      <c r="D27" s="997"/>
      <c r="E27" s="997"/>
      <c r="F27" s="997"/>
    </row>
    <row r="28" spans="1:7">
      <c r="D28" s="997"/>
      <c r="E28" s="997"/>
      <c r="F28" s="997"/>
    </row>
    <row r="29" spans="1:7">
      <c r="A29" s="582"/>
      <c r="C29" s="582"/>
      <c r="D29" s="997"/>
      <c r="E29" s="997"/>
      <c r="F29" s="997"/>
    </row>
    <row r="30" spans="1:7">
      <c r="A30" s="582"/>
      <c r="C30" s="582"/>
      <c r="D30" s="997"/>
      <c r="E30" s="997"/>
      <c r="F30" s="997"/>
    </row>
    <row r="31" spans="1:7" s="39" customFormat="1">
      <c r="A31" s="282"/>
      <c r="B31" s="282"/>
      <c r="C31" s="282"/>
      <c r="D31" s="460"/>
      <c r="E31" s="133"/>
      <c r="F31" s="133"/>
      <c r="G31" s="133"/>
    </row>
    <row r="32" spans="1:7" s="39" customFormat="1">
      <c r="A32" s="282"/>
      <c r="B32" s="703" t="s">
        <v>329</v>
      </c>
      <c r="C32" s="282"/>
      <c r="D32" s="963" t="s">
        <v>1286</v>
      </c>
      <c r="E32" s="963"/>
      <c r="F32" s="963"/>
      <c r="G32" s="133"/>
    </row>
    <row r="33" spans="1:7" s="39" customFormat="1">
      <c r="A33" s="282"/>
      <c r="B33" s="282"/>
      <c r="C33" s="282"/>
      <c r="D33" s="963"/>
      <c r="E33" s="963"/>
      <c r="F33" s="963"/>
      <c r="G33" s="133"/>
    </row>
    <row r="34" spans="1:7" ht="14.25">
      <c r="A34" s="270"/>
      <c r="B34" s="270"/>
      <c r="D34" s="421"/>
    </row>
    <row r="35" spans="1:7" ht="14.45" customHeight="1">
      <c r="A35" s="270"/>
      <c r="B35" s="703" t="s">
        <v>329</v>
      </c>
      <c r="C35" s="578"/>
      <c r="D35" s="963" t="s">
        <v>1287</v>
      </c>
      <c r="E35" s="963"/>
      <c r="F35" s="963"/>
    </row>
    <row r="36" spans="1:7" ht="14.25">
      <c r="A36" s="270"/>
      <c r="B36" s="270"/>
      <c r="C36" s="578"/>
      <c r="D36" s="963"/>
      <c r="E36" s="963"/>
      <c r="F36" s="963"/>
    </row>
    <row r="37" spans="1:7" ht="14.25">
      <c r="A37" s="270"/>
      <c r="B37" s="270"/>
      <c r="C37" s="578"/>
      <c r="D37" s="963"/>
      <c r="E37" s="963"/>
      <c r="F37" s="963"/>
    </row>
    <row r="38" spans="1:7" ht="14.25">
      <c r="A38" s="270"/>
      <c r="B38" s="270"/>
      <c r="C38" s="578"/>
      <c r="D38" s="12"/>
    </row>
    <row r="39" spans="1:7" s="706" customFormat="1" ht="14.25">
      <c r="A39" s="270"/>
      <c r="B39" s="703" t="s">
        <v>329</v>
      </c>
      <c r="C39" s="723"/>
      <c r="D39" s="963" t="s">
        <v>1288</v>
      </c>
      <c r="E39" s="963"/>
      <c r="F39" s="963"/>
      <c r="G39" s="7"/>
    </row>
    <row r="40" spans="1:7" s="706" customFormat="1" ht="14.25">
      <c r="A40" s="270"/>
      <c r="B40" s="270"/>
      <c r="C40" s="723"/>
      <c r="D40" s="963"/>
      <c r="E40" s="963"/>
      <c r="F40" s="963"/>
      <c r="G40" s="7"/>
    </row>
    <row r="41" spans="1:7" s="706" customFormat="1" ht="14.25">
      <c r="A41" s="270"/>
      <c r="B41" s="270"/>
      <c r="C41" s="723"/>
      <c r="D41" s="963"/>
      <c r="E41" s="963"/>
      <c r="F41" s="963"/>
      <c r="G41" s="7"/>
    </row>
    <row r="42" spans="1:7" s="706" customFormat="1" ht="14.25">
      <c r="A42" s="270"/>
      <c r="B42" s="270"/>
      <c r="C42" s="723"/>
      <c r="D42" s="963"/>
      <c r="E42" s="963"/>
      <c r="F42" s="963"/>
      <c r="G42" s="7"/>
    </row>
    <row r="43" spans="1:7" s="706" customFormat="1" ht="14.25">
      <c r="A43" s="270"/>
      <c r="B43" s="270"/>
      <c r="C43" s="723"/>
      <c r="D43" s="963"/>
      <c r="E43" s="963"/>
      <c r="F43" s="963"/>
      <c r="G43" s="7"/>
    </row>
    <row r="44" spans="1:7" s="706" customFormat="1" ht="14.25">
      <c r="A44" s="270"/>
      <c r="B44" s="270"/>
      <c r="C44" s="723"/>
      <c r="D44" s="722"/>
      <c r="E44" s="722"/>
      <c r="F44" s="722"/>
      <c r="G44" s="7"/>
    </row>
    <row r="45" spans="1:7" ht="14.25">
      <c r="A45" s="270"/>
      <c r="B45" s="703" t="s">
        <v>329</v>
      </c>
      <c r="C45" s="578"/>
      <c r="D45" s="963" t="s">
        <v>1289</v>
      </c>
      <c r="E45" s="963"/>
      <c r="F45" s="963"/>
    </row>
    <row r="46" spans="1:7" ht="14.25">
      <c r="A46" s="270"/>
      <c r="B46" s="270"/>
      <c r="C46" s="578"/>
      <c r="D46" s="963"/>
      <c r="E46" s="963"/>
      <c r="F46" s="963"/>
    </row>
    <row r="47" spans="1:7" ht="14.25">
      <c r="A47" s="270"/>
      <c r="B47" s="270"/>
      <c r="C47" s="578"/>
      <c r="D47" s="963"/>
      <c r="E47" s="963"/>
      <c r="F47" s="963"/>
    </row>
    <row r="48" spans="1:7" ht="23.25" customHeight="1">
      <c r="A48" s="270"/>
      <c r="B48" s="270"/>
      <c r="C48" s="578"/>
      <c r="D48" s="963"/>
      <c r="E48" s="963"/>
      <c r="F48" s="963"/>
    </row>
    <row r="49" spans="1:7" ht="14.25">
      <c r="A49" s="270"/>
      <c r="B49" s="270"/>
      <c r="D49" s="154"/>
    </row>
    <row r="50" spans="1:7" ht="14.45" customHeight="1">
      <c r="A50" s="270"/>
      <c r="B50" s="703" t="s">
        <v>329</v>
      </c>
      <c r="D50" s="963" t="s">
        <v>1290</v>
      </c>
      <c r="E50" s="963"/>
      <c r="F50" s="963"/>
    </row>
    <row r="51" spans="1:7" ht="14.25">
      <c r="A51" s="270"/>
      <c r="B51" s="270"/>
      <c r="D51" s="963"/>
      <c r="E51" s="963"/>
      <c r="F51" s="963"/>
    </row>
    <row r="52" spans="1:7" ht="14.25">
      <c r="A52" s="270"/>
      <c r="B52" s="270"/>
      <c r="D52" s="963"/>
      <c r="E52" s="963"/>
      <c r="F52" s="963"/>
    </row>
    <row r="53" spans="1:7" s="2" customFormat="1" ht="14.25">
      <c r="A53" s="270"/>
      <c r="B53" s="270"/>
      <c r="C53" s="580"/>
      <c r="D53" s="247"/>
      <c r="E53" s="22"/>
      <c r="F53" s="22"/>
      <c r="G53" s="22"/>
    </row>
    <row r="54" spans="1:7" s="2" customFormat="1" ht="14.25">
      <c r="A54" s="420"/>
      <c r="B54" s="703" t="s">
        <v>329</v>
      </c>
      <c r="C54" s="581"/>
      <c r="D54" s="963" t="s">
        <v>1291</v>
      </c>
      <c r="E54" s="963"/>
      <c r="F54" s="963"/>
      <c r="G54" s="22"/>
    </row>
    <row r="55" spans="1:7" s="2" customFormat="1" ht="14.25">
      <c r="A55" s="420"/>
      <c r="B55" s="420"/>
      <c r="C55" s="581"/>
      <c r="D55" s="963"/>
      <c r="E55" s="963"/>
      <c r="F55" s="963"/>
      <c r="G55" s="22"/>
    </row>
    <row r="56" spans="1:7" s="39" customFormat="1">
      <c r="A56" s="282"/>
      <c r="B56" s="282"/>
      <c r="C56" s="282"/>
      <c r="D56" s="460"/>
      <c r="E56" s="133"/>
      <c r="F56" s="133"/>
      <c r="G56" s="133"/>
    </row>
    <row r="57" spans="1:7" ht="14.25">
      <c r="A57" s="270"/>
      <c r="B57" s="703" t="s">
        <v>329</v>
      </c>
      <c r="D57" s="963" t="s">
        <v>1292</v>
      </c>
      <c r="E57" s="963"/>
      <c r="F57" s="963"/>
    </row>
    <row r="58" spans="1:7">
      <c r="D58" s="963"/>
      <c r="E58" s="963"/>
      <c r="F58" s="963"/>
    </row>
    <row r="59" spans="1:7">
      <c r="D59" s="963"/>
      <c r="E59" s="963"/>
      <c r="F59" s="963"/>
    </row>
    <row r="60" spans="1:7" s="706" customFormat="1">
      <c r="A60" s="723"/>
      <c r="B60" s="723"/>
      <c r="C60" s="723"/>
      <c r="D60" s="702"/>
      <c r="E60" s="7"/>
      <c r="F60" s="7"/>
      <c r="G60" s="7"/>
    </row>
    <row r="61" spans="1:7" ht="14.25">
      <c r="A61" s="270"/>
      <c r="B61" s="703" t="s">
        <v>329</v>
      </c>
      <c r="D61" s="963" t="s">
        <v>1293</v>
      </c>
      <c r="E61" s="963"/>
      <c r="F61" s="963"/>
    </row>
    <row r="62" spans="1:7">
      <c r="D62" s="963"/>
      <c r="E62" s="963"/>
      <c r="F62" s="963"/>
    </row>
    <row r="63" spans="1:7"/>
    <row r="64" spans="1:7" ht="14.25">
      <c r="A64" s="270"/>
      <c r="B64" s="703" t="s">
        <v>329</v>
      </c>
      <c r="D64" s="963" t="s">
        <v>1294</v>
      </c>
      <c r="E64" s="963"/>
      <c r="F64" s="963"/>
    </row>
    <row r="65" spans="1:7">
      <c r="D65" s="963"/>
      <c r="E65" s="963"/>
      <c r="F65" s="963"/>
    </row>
    <row r="66" spans="1:7">
      <c r="A66" s="579"/>
      <c r="C66" s="579"/>
      <c r="D66" s="963"/>
      <c r="E66" s="963"/>
      <c r="F66" s="963"/>
    </row>
    <row r="67" spans="1:7">
      <c r="D67" s="12"/>
    </row>
    <row r="68" spans="1:7" ht="14.25">
      <c r="A68" s="270"/>
      <c r="B68" s="703" t="s">
        <v>329</v>
      </c>
      <c r="D68" s="962" t="s">
        <v>1295</v>
      </c>
      <c r="E68" s="962"/>
      <c r="F68" s="962"/>
    </row>
    <row r="69" spans="1:7">
      <c r="D69" s="962"/>
      <c r="E69" s="962"/>
      <c r="F69" s="962"/>
    </row>
    <row r="70" spans="1:7" ht="14.25">
      <c r="A70" s="270"/>
      <c r="B70" s="270"/>
      <c r="D70" s="138"/>
    </row>
    <row r="71" spans="1:7">
      <c r="A71" s="982" t="s">
        <v>1202</v>
      </c>
      <c r="B71" s="982"/>
      <c r="C71" s="982"/>
      <c r="D71" s="982"/>
      <c r="E71" s="982"/>
      <c r="F71" s="982"/>
      <c r="G71" s="982"/>
    </row>
    <row r="72" spans="1:7"/>
    <row r="73" spans="1:7">
      <c r="C73" s="271"/>
      <c r="D73" s="1011" t="s">
        <v>1300</v>
      </c>
      <c r="E73" s="1011"/>
      <c r="F73" s="1011"/>
    </row>
    <row r="74" spans="1:7">
      <c r="A74" s="138"/>
      <c r="B74" s="138"/>
      <c r="D74" s="962" t="s">
        <v>1327</v>
      </c>
      <c r="E74" s="962"/>
      <c r="F74" s="962"/>
    </row>
    <row r="75" spans="1:7">
      <c r="A75" s="138"/>
      <c r="B75" s="138"/>
    </row>
    <row r="76" spans="1:7" ht="14.25">
      <c r="A76" s="270"/>
      <c r="B76" s="703" t="s">
        <v>329</v>
      </c>
      <c r="D76" s="962" t="s">
        <v>1301</v>
      </c>
      <c r="E76" s="962"/>
      <c r="F76" s="962"/>
    </row>
    <row r="77" spans="1:7" ht="14.25">
      <c r="A77" s="270"/>
      <c r="B77" s="270"/>
      <c r="D77" s="962"/>
      <c r="E77" s="962"/>
      <c r="F77" s="962"/>
    </row>
    <row r="78" spans="1:7" ht="14.25">
      <c r="A78" s="270"/>
      <c r="B78" s="270"/>
      <c r="D78" s="962"/>
      <c r="E78" s="962"/>
      <c r="F78" s="962"/>
    </row>
    <row r="79" spans="1:7" ht="14.25">
      <c r="A79" s="270"/>
      <c r="B79" s="270"/>
      <c r="D79" s="962"/>
      <c r="E79" s="962"/>
      <c r="F79" s="962"/>
    </row>
    <row r="80" spans="1:7" ht="14.25">
      <c r="A80" s="270"/>
      <c r="B80" s="270"/>
      <c r="D80" s="962"/>
      <c r="E80" s="962"/>
      <c r="F80" s="962"/>
    </row>
    <row r="81" spans="1:7" ht="14.25">
      <c r="A81" s="270"/>
      <c r="B81" s="270"/>
      <c r="D81" s="962"/>
      <c r="E81" s="962"/>
      <c r="F81" s="962"/>
    </row>
    <row r="82" spans="1:7" s="730" customFormat="1" ht="14.25">
      <c r="A82" s="731"/>
      <c r="B82" s="731"/>
      <c r="C82" s="729"/>
      <c r="D82" s="733"/>
      <c r="E82" s="733"/>
      <c r="F82" s="733"/>
      <c r="G82" s="7"/>
    </row>
    <row r="83" spans="1:7" s="730" customFormat="1" ht="14.45" customHeight="1">
      <c r="A83" s="731"/>
      <c r="B83" s="736" t="s">
        <v>329</v>
      </c>
      <c r="C83" s="729"/>
      <c r="D83" s="991" t="s">
        <v>1400</v>
      </c>
      <c r="E83" s="991"/>
      <c r="F83" s="991"/>
      <c r="G83" s="7"/>
    </row>
    <row r="84" spans="1:7" s="730" customFormat="1" ht="14.25">
      <c r="A84" s="731"/>
      <c r="B84" s="731"/>
      <c r="C84" s="729"/>
      <c r="D84" s="991"/>
      <c r="E84" s="991"/>
      <c r="F84" s="991"/>
      <c r="G84" s="7"/>
    </row>
    <row r="85" spans="1:7" s="730" customFormat="1" ht="14.25">
      <c r="A85" s="731"/>
      <c r="B85" s="731"/>
      <c r="C85" s="729"/>
      <c r="D85" s="991"/>
      <c r="E85" s="991"/>
      <c r="F85" s="991"/>
      <c r="G85" s="7"/>
    </row>
    <row r="86" spans="1:7" s="730" customFormat="1" ht="14.25">
      <c r="A86" s="731"/>
      <c r="B86" s="731"/>
      <c r="C86" s="729"/>
      <c r="D86" s="991"/>
      <c r="E86" s="991"/>
      <c r="F86" s="991"/>
      <c r="G86" s="7"/>
    </row>
    <row r="87" spans="1:7" s="730" customFormat="1" ht="14.25">
      <c r="A87" s="731"/>
      <c r="B87" s="731"/>
      <c r="C87" s="729"/>
      <c r="D87" s="991"/>
      <c r="E87" s="991"/>
      <c r="F87" s="991"/>
      <c r="G87" s="7"/>
    </row>
    <row r="88" spans="1:7" s="743" customFormat="1" ht="14.25">
      <c r="A88" s="738"/>
      <c r="B88" s="738"/>
      <c r="C88" s="769"/>
      <c r="D88" s="991"/>
      <c r="E88" s="991"/>
      <c r="F88" s="991"/>
      <c r="G88" s="7"/>
    </row>
    <row r="89" spans="1:7" s="743" customFormat="1" ht="14.25">
      <c r="A89" s="738"/>
      <c r="B89" s="738"/>
      <c r="C89" s="769"/>
      <c r="D89" s="991"/>
      <c r="E89" s="991"/>
      <c r="F89" s="991"/>
      <c r="G89" s="7"/>
    </row>
    <row r="90" spans="1:7" s="743" customFormat="1" ht="14.25">
      <c r="A90" s="738"/>
      <c r="B90" s="738"/>
      <c r="C90" s="769"/>
      <c r="D90" s="991"/>
      <c r="E90" s="991"/>
      <c r="F90" s="991"/>
      <c r="G90" s="7"/>
    </row>
    <row r="91" spans="1:7" ht="14.25">
      <c r="A91" s="270"/>
      <c r="B91" s="270"/>
      <c r="D91" s="991"/>
      <c r="E91" s="991"/>
      <c r="F91" s="991"/>
    </row>
    <row r="92" spans="1:7" ht="14.25">
      <c r="A92" s="270"/>
      <c r="B92" s="270"/>
      <c r="D92" s="991"/>
      <c r="E92" s="991"/>
      <c r="F92" s="991"/>
    </row>
    <row r="93" spans="1:7" ht="14.25">
      <c r="A93" s="270"/>
      <c r="B93" s="270"/>
      <c r="D93" s="991"/>
      <c r="E93" s="991"/>
      <c r="F93" s="991"/>
    </row>
    <row r="94" spans="1:7" ht="14.25">
      <c r="A94" s="270"/>
      <c r="B94" s="270"/>
      <c r="D94" s="991"/>
      <c r="E94" s="991"/>
      <c r="F94" s="991"/>
    </row>
    <row r="95" spans="1:7" ht="14.25">
      <c r="A95" s="270"/>
      <c r="B95" s="270"/>
      <c r="D95" s="991"/>
      <c r="E95" s="991"/>
      <c r="F95" s="991"/>
    </row>
    <row r="96" spans="1:7" ht="14.25">
      <c r="A96" s="270"/>
      <c r="B96" s="270"/>
      <c r="D96" s="991"/>
      <c r="E96" s="991"/>
      <c r="F96" s="991"/>
    </row>
    <row r="97" spans="1:11" s="734" customFormat="1" ht="14.25">
      <c r="A97" s="735"/>
      <c r="B97" s="739" t="s">
        <v>329</v>
      </c>
      <c r="C97" s="729"/>
      <c r="D97" s="962" t="s">
        <v>1302</v>
      </c>
      <c r="E97" s="962"/>
      <c r="F97" s="962"/>
      <c r="G97" s="7"/>
    </row>
    <row r="98" spans="1:11" s="734" customFormat="1" ht="14.25">
      <c r="A98" s="735"/>
      <c r="B98" s="735"/>
      <c r="C98" s="729"/>
      <c r="D98" s="962"/>
      <c r="E98" s="962"/>
      <c r="F98" s="962"/>
      <c r="G98" s="7"/>
    </row>
    <row r="99" spans="1:11" s="734" customFormat="1" ht="14.25">
      <c r="A99" s="735"/>
      <c r="B99" s="735"/>
      <c r="C99" s="729"/>
      <c r="D99" s="962"/>
      <c r="E99" s="962"/>
      <c r="F99" s="962"/>
      <c r="G99" s="7"/>
    </row>
    <row r="100" spans="1:11" s="734" customFormat="1" ht="14.25">
      <c r="A100" s="735"/>
      <c r="B100" s="735"/>
      <c r="C100" s="729"/>
      <c r="D100" s="962"/>
      <c r="E100" s="962"/>
      <c r="F100" s="962"/>
      <c r="G100" s="7"/>
    </row>
    <row r="101" spans="1:11" s="734" customFormat="1" ht="14.25">
      <c r="A101" s="735"/>
      <c r="B101" s="735"/>
      <c r="C101" s="729"/>
      <c r="D101" s="962"/>
      <c r="E101" s="962"/>
      <c r="F101" s="962"/>
      <c r="G101" s="7"/>
    </row>
    <row r="102" spans="1:11" s="734" customFormat="1" ht="14.25">
      <c r="A102" s="735"/>
      <c r="B102" s="735"/>
      <c r="C102" s="729"/>
      <c r="D102" s="962"/>
      <c r="E102" s="962"/>
      <c r="F102" s="962"/>
      <c r="G102" s="7"/>
    </row>
    <row r="103" spans="1:11" s="734" customFormat="1" ht="14.25">
      <c r="A103" s="735"/>
      <c r="B103" s="735"/>
      <c r="C103" s="729"/>
      <c r="D103" s="962"/>
      <c r="E103" s="962"/>
      <c r="F103" s="962"/>
      <c r="G103" s="7"/>
    </row>
    <row r="104" spans="1:11" s="734" customFormat="1" ht="14.25">
      <c r="A104" s="735"/>
      <c r="B104" s="735"/>
      <c r="C104" s="729"/>
      <c r="D104" s="962"/>
      <c r="E104" s="962"/>
      <c r="F104" s="962"/>
      <c r="G104" s="7"/>
    </row>
    <row r="105" spans="1:11" s="737" customFormat="1" ht="14.25">
      <c r="A105" s="738"/>
      <c r="B105" s="738"/>
      <c r="C105" s="729"/>
      <c r="D105" s="740"/>
      <c r="E105" s="740"/>
      <c r="F105" s="740"/>
      <c r="G105" s="7"/>
    </row>
    <row r="106" spans="1:11" ht="14.25">
      <c r="A106" s="420"/>
      <c r="B106" s="732" t="s">
        <v>329</v>
      </c>
      <c r="C106" s="486"/>
      <c r="D106" s="1019" t="s">
        <v>1303</v>
      </c>
      <c r="E106" s="1019"/>
      <c r="F106" s="1019"/>
      <c r="G106" s="487"/>
      <c r="H106" s="485"/>
      <c r="I106" s="485"/>
      <c r="J106" s="485"/>
      <c r="K106" s="485"/>
    </row>
    <row r="107" spans="1:11" ht="14.25">
      <c r="A107" s="270"/>
      <c r="B107" s="270"/>
      <c r="C107" s="325"/>
      <c r="D107" s="1019"/>
      <c r="E107" s="1019"/>
      <c r="F107" s="1019"/>
      <c r="G107" s="487"/>
      <c r="H107" s="485"/>
      <c r="I107" s="485"/>
      <c r="J107" s="485"/>
      <c r="K107" s="485"/>
    </row>
    <row r="108" spans="1:11" ht="14.25">
      <c r="A108" s="270"/>
      <c r="B108" s="270"/>
      <c r="C108" s="325"/>
      <c r="D108" s="1019"/>
      <c r="E108" s="1019"/>
      <c r="F108" s="1019"/>
      <c r="G108" s="487"/>
      <c r="H108" s="485"/>
      <c r="I108" s="485"/>
      <c r="J108" s="485"/>
      <c r="K108" s="485"/>
    </row>
    <row r="109" spans="1:11" ht="14.25">
      <c r="A109" s="270"/>
      <c r="B109" s="270"/>
      <c r="C109" s="325"/>
      <c r="D109" s="1019"/>
      <c r="E109" s="1019"/>
      <c r="F109" s="1019"/>
      <c r="G109" s="487"/>
      <c r="H109" s="485"/>
      <c r="I109" s="485"/>
      <c r="J109" s="485"/>
      <c r="K109" s="485"/>
    </row>
    <row r="110" spans="1:11" ht="14.25">
      <c r="A110" s="270"/>
      <c r="B110" s="270"/>
      <c r="C110" s="325"/>
      <c r="D110" s="1019"/>
      <c r="E110" s="1019"/>
      <c r="F110" s="1019"/>
      <c r="G110" s="487"/>
      <c r="H110" s="485"/>
      <c r="I110" s="485"/>
      <c r="J110" s="485"/>
      <c r="K110" s="485"/>
    </row>
    <row r="111" spans="1:11">
      <c r="C111"/>
      <c r="D111" s="1019"/>
      <c r="E111" s="1019"/>
      <c r="F111" s="1019"/>
      <c r="G111"/>
      <c r="H111"/>
      <c r="I111"/>
      <c r="J111"/>
      <c r="K111"/>
    </row>
    <row r="112" spans="1:11">
      <c r="C112"/>
      <c r="D112" s="1019"/>
      <c r="E112" s="1019"/>
      <c r="F112" s="1019"/>
      <c r="G112"/>
      <c r="H112"/>
      <c r="I112"/>
      <c r="J112"/>
      <c r="K112"/>
    </row>
    <row r="113" spans="1:11">
      <c r="C113"/>
      <c r="D113" s="494"/>
      <c r="E113"/>
      <c r="F113"/>
      <c r="G113"/>
      <c r="H113"/>
      <c r="I113"/>
      <c r="J113"/>
      <c r="K113"/>
    </row>
    <row r="114" spans="1:11" ht="14.25">
      <c r="A114" s="270"/>
      <c r="B114" s="703" t="s">
        <v>329</v>
      </c>
      <c r="C114"/>
      <c r="D114" s="1020" t="s">
        <v>1304</v>
      </c>
      <c r="E114" s="1020"/>
      <c r="F114" s="1020"/>
      <c r="G114"/>
      <c r="H114"/>
      <c r="I114"/>
      <c r="J114"/>
      <c r="K114"/>
    </row>
    <row r="115" spans="1:11" ht="14.25">
      <c r="A115" s="270"/>
      <c r="B115" s="270"/>
      <c r="C115"/>
      <c r="D115" s="1020"/>
      <c r="E115" s="1020"/>
      <c r="F115" s="1020"/>
      <c r="G115"/>
      <c r="H115"/>
      <c r="I115"/>
      <c r="J115"/>
      <c r="K115"/>
    </row>
    <row r="116" spans="1:11"/>
    <row r="117" spans="1:11" ht="14.25">
      <c r="A117" s="270"/>
      <c r="B117" s="703" t="s">
        <v>329</v>
      </c>
      <c r="C117" s="10"/>
      <c r="D117" s="962" t="s">
        <v>1305</v>
      </c>
      <c r="E117" s="962"/>
      <c r="F117" s="962"/>
    </row>
    <row r="118" spans="1:11">
      <c r="C118" s="10"/>
      <c r="D118" s="962"/>
      <c r="E118" s="962"/>
      <c r="F118" s="962"/>
    </row>
    <row r="119" spans="1:11">
      <c r="C119" s="10"/>
      <c r="D119" s="962"/>
      <c r="E119" s="962"/>
      <c r="F119" s="962"/>
    </row>
    <row r="120" spans="1:11">
      <c r="C120" s="10"/>
      <c r="D120" s="962"/>
      <c r="E120" s="962"/>
      <c r="F120" s="962"/>
    </row>
    <row r="121" spans="1:11">
      <c r="C121" s="10"/>
      <c r="D121" s="962"/>
      <c r="E121" s="962"/>
      <c r="F121" s="962"/>
    </row>
    <row r="122" spans="1:11">
      <c r="C122" s="10"/>
      <c r="D122" s="152"/>
      <c r="E122" s="152"/>
      <c r="F122" s="152"/>
    </row>
    <row r="123" spans="1:11" customFormat="1" ht="14.25">
      <c r="A123" s="270"/>
      <c r="B123" s="703" t="s">
        <v>329</v>
      </c>
      <c r="C123" s="10"/>
      <c r="D123" s="963" t="s">
        <v>1306</v>
      </c>
      <c r="E123" s="963"/>
      <c r="F123" s="963"/>
      <c r="G123" s="152"/>
    </row>
    <row r="124" spans="1:11" s="306" customFormat="1" ht="13.7" customHeight="1">
      <c r="A124" s="303"/>
      <c r="B124" s="303"/>
      <c r="C124" s="304"/>
      <c r="D124" s="963"/>
      <c r="E124" s="963"/>
      <c r="F124" s="963"/>
      <c r="G124" s="305"/>
    </row>
    <row r="125" spans="1:11" customFormat="1" ht="13.7" customHeight="1">
      <c r="A125" s="135"/>
      <c r="B125" s="700"/>
      <c r="C125" s="10"/>
      <c r="D125" s="963"/>
      <c r="E125" s="963"/>
      <c r="F125" s="963"/>
      <c r="G125" s="152"/>
    </row>
    <row r="126" spans="1:11" customFormat="1" ht="13.7" customHeight="1">
      <c r="A126" s="135"/>
      <c r="B126" s="700"/>
      <c r="C126" s="10"/>
      <c r="D126" s="963"/>
      <c r="E126" s="963"/>
      <c r="F126" s="963"/>
      <c r="G126" s="152"/>
    </row>
    <row r="127" spans="1:11" customFormat="1" ht="13.7" customHeight="1">
      <c r="A127" s="135"/>
      <c r="B127" s="700"/>
      <c r="C127" s="10"/>
      <c r="D127" s="963"/>
      <c r="E127" s="963"/>
      <c r="F127" s="963"/>
      <c r="G127" s="152"/>
    </row>
    <row r="128" spans="1:11" customFormat="1" ht="13.7" customHeight="1">
      <c r="A128" s="395"/>
      <c r="B128" s="395"/>
      <c r="C128" s="10"/>
      <c r="D128" s="963"/>
      <c r="E128" s="963"/>
      <c r="F128" s="963"/>
      <c r="G128" s="152"/>
    </row>
    <row r="129" spans="1:7" s="2" customFormat="1" ht="13.7" customHeight="1">
      <c r="A129" s="282"/>
      <c r="B129" s="282"/>
      <c r="C129" s="459"/>
      <c r="D129" s="963"/>
      <c r="E129" s="963"/>
      <c r="F129" s="963"/>
      <c r="G129" s="187"/>
    </row>
    <row r="130" spans="1:7" s="2" customFormat="1" ht="13.7" customHeight="1">
      <c r="A130" s="282"/>
      <c r="B130" s="282"/>
      <c r="C130" s="459"/>
      <c r="D130" s="963"/>
      <c r="E130" s="963"/>
      <c r="F130" s="963"/>
      <c r="G130" s="187"/>
    </row>
    <row r="131" spans="1:7" customFormat="1" ht="13.7" customHeight="1">
      <c r="A131" s="135"/>
      <c r="B131" s="700"/>
      <c r="C131" s="10"/>
      <c r="D131" s="963"/>
      <c r="E131" s="963"/>
      <c r="F131" s="963"/>
      <c r="G131" s="152"/>
    </row>
    <row r="132" spans="1:7" customFormat="1" ht="13.7" customHeight="1">
      <c r="A132" s="135"/>
      <c r="B132" s="700"/>
      <c r="C132" s="10"/>
      <c r="D132" s="963"/>
      <c r="E132" s="963"/>
      <c r="F132" s="963"/>
      <c r="G132" s="152"/>
    </row>
    <row r="133" spans="1:7" customFormat="1" ht="13.7" customHeight="1">
      <c r="A133" s="135"/>
      <c r="B133" s="700"/>
      <c r="C133" s="10"/>
      <c r="D133" s="963"/>
      <c r="E133" s="963"/>
      <c r="F133" s="963"/>
      <c r="G133" s="152"/>
    </row>
    <row r="134" spans="1:7" customFormat="1" ht="13.7" customHeight="1">
      <c r="A134" s="135"/>
      <c r="B134" s="700"/>
      <c r="C134" s="10"/>
      <c r="D134" s="963"/>
      <c r="E134" s="963"/>
      <c r="F134" s="963"/>
      <c r="G134" s="152"/>
    </row>
    <row r="135" spans="1:7" customFormat="1" ht="13.7" customHeight="1">
      <c r="A135" s="135"/>
      <c r="B135" s="700"/>
      <c r="C135" s="10"/>
      <c r="D135" s="337"/>
      <c r="E135" s="154"/>
      <c r="F135" s="154"/>
      <c r="G135" s="152"/>
    </row>
    <row r="136" spans="1:7" s="741" customFormat="1" ht="13.7" customHeight="1">
      <c r="A136" s="729"/>
      <c r="B136" s="742" t="s">
        <v>329</v>
      </c>
      <c r="C136" s="10"/>
      <c r="D136" s="962" t="s">
        <v>1414</v>
      </c>
      <c r="E136" s="962"/>
      <c r="F136" s="962"/>
      <c r="G136" s="152"/>
    </row>
    <row r="137" spans="1:7" s="741" customFormat="1" ht="13.7" customHeight="1">
      <c r="A137" s="729"/>
      <c r="B137" s="729"/>
      <c r="C137" s="10"/>
      <c r="D137" s="962"/>
      <c r="E137" s="962"/>
      <c r="F137" s="962"/>
      <c r="G137" s="152"/>
    </row>
    <row r="138" spans="1:7" s="741" customFormat="1" ht="13.7" customHeight="1">
      <c r="A138" s="729"/>
      <c r="B138" s="729"/>
      <c r="C138" s="10"/>
      <c r="D138" s="962"/>
      <c r="E138" s="962"/>
      <c r="F138" s="962"/>
      <c r="G138" s="152"/>
    </row>
    <row r="139" spans="1:7" s="741" customFormat="1" ht="13.7" customHeight="1">
      <c r="A139" s="729"/>
      <c r="B139" s="729"/>
      <c r="C139" s="10"/>
      <c r="D139" s="962"/>
      <c r="E139" s="962"/>
      <c r="F139" s="962"/>
      <c r="G139" s="152"/>
    </row>
    <row r="140" spans="1:7" s="741" customFormat="1" ht="13.7" customHeight="1">
      <c r="A140" s="729"/>
      <c r="B140" s="729"/>
      <c r="C140" s="10"/>
      <c r="D140" s="962"/>
      <c r="E140" s="962"/>
      <c r="F140" s="962"/>
      <c r="G140" s="152"/>
    </row>
    <row r="141" spans="1:7" s="741" customFormat="1" ht="13.7" customHeight="1">
      <c r="A141" s="729"/>
      <c r="B141" s="729"/>
      <c r="C141" s="10"/>
      <c r="D141" s="962"/>
      <c r="E141" s="962"/>
      <c r="F141" s="962"/>
      <c r="G141" s="152"/>
    </row>
    <row r="142" spans="1:7" s="741" customFormat="1" ht="13.7" customHeight="1">
      <c r="A142" s="729"/>
      <c r="B142" s="729"/>
      <c r="C142" s="10"/>
      <c r="D142" s="962"/>
      <c r="E142" s="962"/>
      <c r="F142" s="962"/>
      <c r="G142" s="152"/>
    </row>
    <row r="143" spans="1:7" s="741" customFormat="1" ht="13.7" customHeight="1">
      <c r="A143" s="729"/>
      <c r="B143" s="729"/>
      <c r="C143" s="10"/>
      <c r="D143" s="962"/>
      <c r="E143" s="962"/>
      <c r="F143" s="962"/>
      <c r="G143" s="152"/>
    </row>
    <row r="144" spans="1:7" s="741" customFormat="1" ht="13.7" customHeight="1">
      <c r="A144" s="729"/>
      <c r="B144" s="729"/>
      <c r="C144" s="10"/>
      <c r="D144" s="962"/>
      <c r="E144" s="962"/>
      <c r="F144" s="962"/>
      <c r="G144" s="152"/>
    </row>
    <row r="145" spans="1:7" s="741" customFormat="1" ht="13.7" customHeight="1">
      <c r="A145" s="729"/>
      <c r="B145" s="729"/>
      <c r="C145" s="10"/>
      <c r="D145" s="962"/>
      <c r="E145" s="962"/>
      <c r="F145" s="962"/>
      <c r="G145" s="152"/>
    </row>
    <row r="146" spans="1:7" s="741" customFormat="1" ht="13.7" customHeight="1">
      <c r="A146" s="771"/>
      <c r="B146" s="771"/>
      <c r="C146" s="10"/>
      <c r="D146" s="962"/>
      <c r="E146" s="962"/>
      <c r="F146" s="962"/>
      <c r="G146" s="152"/>
    </row>
    <row r="147" spans="1:7" s="741" customFormat="1" ht="13.7" customHeight="1">
      <c r="A147" s="771"/>
      <c r="B147" s="771"/>
      <c r="C147" s="10"/>
      <c r="D147" s="962"/>
      <c r="E147" s="962"/>
      <c r="F147" s="962"/>
      <c r="G147" s="152"/>
    </row>
    <row r="148" spans="1:7" s="741" customFormat="1" ht="13.7" customHeight="1">
      <c r="A148" s="729"/>
      <c r="B148" s="729"/>
      <c r="C148" s="10"/>
      <c r="D148" s="962"/>
      <c r="E148" s="962"/>
      <c r="F148" s="962"/>
      <c r="G148" s="152"/>
    </row>
    <row r="149" spans="1:7" s="741" customFormat="1" ht="13.7" customHeight="1">
      <c r="A149" s="729"/>
      <c r="B149" s="729"/>
      <c r="C149" s="10"/>
      <c r="D149" s="962"/>
      <c r="E149" s="962"/>
      <c r="F149" s="962"/>
      <c r="G149" s="152"/>
    </row>
    <row r="150" spans="1:7" s="741" customFormat="1" ht="13.7" customHeight="1">
      <c r="A150" s="729"/>
      <c r="B150" s="729"/>
      <c r="C150" s="10"/>
      <c r="D150" s="962"/>
      <c r="E150" s="962"/>
      <c r="F150" s="962"/>
      <c r="G150" s="152"/>
    </row>
    <row r="151" spans="1:7" s="741" customFormat="1" ht="13.7" customHeight="1">
      <c r="A151" s="729"/>
      <c r="B151" s="729"/>
      <c r="C151" s="10"/>
      <c r="D151" s="962"/>
      <c r="E151" s="962"/>
      <c r="F151" s="962"/>
      <c r="G151" s="152"/>
    </row>
    <row r="152" spans="1:7" s="741" customFormat="1" ht="13.7" customHeight="1">
      <c r="A152" s="729"/>
      <c r="B152" s="729"/>
      <c r="C152" s="10"/>
      <c r="D152" s="962"/>
      <c r="E152" s="962"/>
      <c r="F152" s="962"/>
      <c r="G152" s="152"/>
    </row>
    <row r="153" spans="1:7" s="741" customFormat="1" ht="13.7" customHeight="1">
      <c r="A153" s="729"/>
      <c r="B153" s="729"/>
      <c r="C153" s="10"/>
      <c r="D153" s="962"/>
      <c r="E153" s="962"/>
      <c r="F153" s="962"/>
      <c r="G153" s="152"/>
    </row>
    <row r="154" spans="1:7" s="741" customFormat="1" ht="13.7" customHeight="1">
      <c r="A154" s="729"/>
      <c r="B154" s="729"/>
      <c r="C154" s="10"/>
      <c r="D154" s="962"/>
      <c r="E154" s="962"/>
      <c r="F154" s="962"/>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4" t="s">
        <v>1307</v>
      </c>
      <c r="E156" s="974"/>
      <c r="F156" s="974"/>
      <c r="G156" s="461"/>
    </row>
    <row r="157" spans="1:7" customFormat="1" ht="13.7" customHeight="1">
      <c r="A157" s="395"/>
      <c r="B157" s="395"/>
      <c r="C157" s="335"/>
      <c r="D157" s="974"/>
      <c r="E157" s="974"/>
      <c r="F157" s="974"/>
      <c r="G157" s="461"/>
    </row>
    <row r="158" spans="1:7" customFormat="1" ht="13.7" customHeight="1">
      <c r="A158" s="395"/>
      <c r="B158" s="395"/>
      <c r="C158" s="335"/>
      <c r="D158" s="337"/>
      <c r="E158" s="335"/>
      <c r="F158" s="335"/>
      <c r="G158" s="461"/>
    </row>
    <row r="159" spans="1:7" customFormat="1" ht="13.7" customHeight="1">
      <c r="A159" s="395"/>
      <c r="B159" s="703" t="s">
        <v>329</v>
      </c>
      <c r="C159" s="335"/>
      <c r="D159" s="970" t="s">
        <v>1308</v>
      </c>
      <c r="E159" s="970"/>
      <c r="F159" s="970"/>
      <c r="G159" s="461"/>
    </row>
    <row r="160" spans="1:7" customFormat="1" ht="13.7" customHeight="1">
      <c r="A160" s="395"/>
      <c r="B160" s="395"/>
      <c r="C160" s="335"/>
      <c r="D160" s="970"/>
      <c r="E160" s="970"/>
      <c r="F160" s="970"/>
      <c r="G160" s="461"/>
    </row>
    <row r="161" spans="1:7" customFormat="1" ht="13.7" customHeight="1">
      <c r="A161" s="395"/>
      <c r="B161" s="395"/>
      <c r="C161" s="335"/>
      <c r="D161" s="970"/>
      <c r="E161" s="970"/>
      <c r="F161" s="970"/>
      <c r="G161" s="461"/>
    </row>
    <row r="162" spans="1:7" customFormat="1" ht="13.7" customHeight="1">
      <c r="A162" s="395"/>
      <c r="B162" s="395"/>
      <c r="C162" s="335"/>
      <c r="D162" s="970"/>
      <c r="E162" s="970"/>
      <c r="F162" s="970"/>
      <c r="G162" s="461"/>
    </row>
    <row r="163" spans="1:7" customFormat="1" ht="13.7" customHeight="1">
      <c r="A163" s="135"/>
      <c r="B163" s="700"/>
      <c r="C163" s="10"/>
      <c r="D163" s="154"/>
      <c r="E163" s="154"/>
      <c r="F163" s="154"/>
      <c r="G163" s="152"/>
    </row>
    <row r="164" spans="1:7" customFormat="1" ht="13.7" customHeight="1">
      <c r="A164" s="135"/>
      <c r="B164" s="703" t="s">
        <v>329</v>
      </c>
      <c r="C164" s="10"/>
      <c r="D164" s="1005" t="s">
        <v>1309</v>
      </c>
      <c r="E164" s="1005"/>
      <c r="F164" s="1005"/>
      <c r="G164" s="152"/>
    </row>
    <row r="165" spans="1:7" customFormat="1" ht="13.7" customHeight="1">
      <c r="A165" s="135"/>
      <c r="B165" s="700"/>
      <c r="C165" s="10"/>
      <c r="D165" s="1005"/>
      <c r="E165" s="1005"/>
      <c r="F165" s="1005"/>
      <c r="G165" s="152"/>
    </row>
    <row r="166" spans="1:7" customFormat="1" ht="13.7" customHeight="1">
      <c r="A166" s="135"/>
      <c r="B166" s="700"/>
      <c r="C166" s="10"/>
      <c r="D166" s="1005"/>
      <c r="E166" s="1005"/>
      <c r="F166" s="1005"/>
      <c r="G166" s="152"/>
    </row>
    <row r="167" spans="1:7" customFormat="1" ht="13.7" customHeight="1">
      <c r="A167" s="23"/>
      <c r="B167" s="699"/>
      <c r="C167" s="10"/>
      <c r="D167" s="7"/>
      <c r="E167" s="154"/>
      <c r="F167" s="154"/>
      <c r="G167" s="152"/>
    </row>
    <row r="168" spans="1:7">
      <c r="A168" s="982" t="s">
        <v>1203</v>
      </c>
      <c r="B168" s="982"/>
      <c r="C168" s="982"/>
      <c r="D168" s="982"/>
      <c r="E168" s="982"/>
      <c r="F168" s="982"/>
      <c r="G168" s="982"/>
    </row>
    <row r="169" spans="1:7" ht="12" customHeight="1">
      <c r="D169" s="138"/>
      <c r="E169" s="138"/>
      <c r="F169" s="138"/>
    </row>
    <row r="170" spans="1:7">
      <c r="B170" s="1010" t="s">
        <v>484</v>
      </c>
      <c r="C170" s="1010"/>
      <c r="D170" s="1010"/>
      <c r="E170" s="1010"/>
      <c r="F170" s="1010"/>
    </row>
    <row r="171" spans="1:7" ht="12" customHeight="1">
      <c r="A171" s="264"/>
      <c r="B171" s="697"/>
      <c r="C171" s="264"/>
    </row>
    <row r="172" spans="1:7">
      <c r="A172" s="982" t="s">
        <v>1204</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06" t="s">
        <v>1312</v>
      </c>
      <c r="E174" s="1006"/>
      <c r="F174" s="1006"/>
      <c r="G174" s="57"/>
    </row>
    <row r="175" spans="1:7">
      <c r="A175" s="273"/>
      <c r="B175" s="273"/>
      <c r="C175" s="274"/>
      <c r="D175" s="1006"/>
      <c r="E175" s="1006"/>
      <c r="F175" s="1006"/>
      <c r="G175" s="57"/>
    </row>
    <row r="176" spans="1:7" s="743" customFormat="1">
      <c r="A176" s="745"/>
      <c r="B176" s="745"/>
      <c r="C176" s="274"/>
      <c r="D176" s="1007" t="s">
        <v>1313</v>
      </c>
      <c r="E176" s="1007"/>
      <c r="F176" s="1007"/>
      <c r="G176" s="57"/>
    </row>
    <row r="177" spans="1:7" ht="12" customHeight="1">
      <c r="A177" s="273"/>
      <c r="B177" s="273"/>
      <c r="C177" s="274"/>
      <c r="D177" s="57"/>
      <c r="E177" s="49"/>
      <c r="F177" s="57"/>
      <c r="G177" s="57"/>
    </row>
    <row r="178" spans="1:7" ht="14.25">
      <c r="A178" s="270"/>
      <c r="B178" s="703" t="s">
        <v>329</v>
      </c>
      <c r="C178" s="274"/>
      <c r="D178" s="1000" t="s">
        <v>1311</v>
      </c>
      <c r="E178" s="1000"/>
      <c r="F178" s="1000"/>
      <c r="G178" s="57"/>
    </row>
    <row r="179" spans="1:7" ht="14.25">
      <c r="A179" s="270"/>
      <c r="B179" s="270"/>
      <c r="C179" s="274"/>
      <c r="D179" s="1000"/>
      <c r="E179" s="1000"/>
      <c r="F179" s="1000"/>
      <c r="G179" s="57"/>
    </row>
    <row r="180" spans="1:7" ht="14.25">
      <c r="A180" s="270"/>
      <c r="B180" s="270"/>
      <c r="C180" s="274"/>
      <c r="D180" s="1000"/>
      <c r="E180" s="1000"/>
      <c r="F180" s="1000"/>
      <c r="G180" s="57"/>
    </row>
    <row r="181" spans="1:7">
      <c r="A181" s="274"/>
      <c r="B181" s="274"/>
      <c r="C181" s="274"/>
      <c r="D181" s="1000"/>
      <c r="E181" s="1000"/>
      <c r="F181" s="1000"/>
    </row>
    <row r="182" spans="1:7">
      <c r="A182" s="274"/>
      <c r="B182" s="274"/>
      <c r="C182" s="274"/>
      <c r="D182" s="421"/>
      <c r="E182" s="57"/>
      <c r="F182" s="57"/>
    </row>
    <row r="183" spans="1:7">
      <c r="A183" s="274"/>
      <c r="B183" s="274"/>
      <c r="C183" s="274"/>
      <c r="D183" s="1009" t="s">
        <v>1220</v>
      </c>
      <c r="E183" s="1009"/>
      <c r="F183" s="1009"/>
    </row>
    <row r="184" spans="1:7">
      <c r="A184" s="274"/>
      <c r="B184" s="274"/>
      <c r="C184" s="274"/>
      <c r="D184" s="1009"/>
      <c r="E184" s="1009"/>
      <c r="F184" s="1009"/>
    </row>
    <row r="185" spans="1:7" s="706" customFormat="1">
      <c r="A185" s="274"/>
      <c r="B185" s="274"/>
      <c r="C185" s="274"/>
      <c r="D185" s="720"/>
      <c r="E185" s="720"/>
      <c r="F185" s="720"/>
      <c r="G185" s="7"/>
    </row>
    <row r="186" spans="1:7" s="701" customFormat="1" ht="14.25">
      <c r="A186" s="270"/>
      <c r="B186" s="703" t="s">
        <v>329</v>
      </c>
      <c r="C186" s="581"/>
      <c r="D186" s="962" t="s">
        <v>1310</v>
      </c>
      <c r="E186" s="962"/>
      <c r="F186" s="962"/>
      <c r="G186" s="702"/>
    </row>
    <row r="187" spans="1:7" s="701" customFormat="1" ht="14.45" customHeight="1">
      <c r="A187" s="270"/>
      <c r="C187" s="581"/>
      <c r="D187" s="962"/>
      <c r="E187" s="962"/>
      <c r="F187" s="962"/>
      <c r="G187" s="702"/>
    </row>
    <row r="188" spans="1:7" s="701" customFormat="1" ht="14.25">
      <c r="A188" s="270"/>
      <c r="B188" s="721"/>
      <c r="C188" s="581"/>
      <c r="D188" s="962"/>
      <c r="E188" s="962"/>
      <c r="F188" s="962"/>
      <c r="G188" s="702"/>
    </row>
    <row r="189" spans="1:7" s="701" customFormat="1" ht="14.25">
      <c r="A189" s="270"/>
      <c r="B189" s="721"/>
      <c r="C189" s="581"/>
      <c r="D189" s="962"/>
      <c r="E189" s="962"/>
      <c r="F189" s="962"/>
      <c r="G189" s="702"/>
    </row>
    <row r="190" spans="1:7" s="706" customFormat="1">
      <c r="A190" s="274"/>
      <c r="B190" s="274"/>
      <c r="C190" s="274"/>
      <c r="D190" s="720"/>
      <c r="E190" s="720"/>
      <c r="F190" s="720"/>
      <c r="G190" s="7"/>
    </row>
    <row r="191" spans="1:7">
      <c r="A191" s="982" t="s">
        <v>1205</v>
      </c>
      <c r="B191" s="982"/>
      <c r="C191" s="982"/>
      <c r="D191" s="982"/>
      <c r="E191" s="982"/>
      <c r="F191" s="982"/>
      <c r="G191" s="982"/>
    </row>
    <row r="192" spans="1:7" ht="12" customHeight="1">
      <c r="D192" s="138"/>
      <c r="E192" s="138"/>
      <c r="F192" s="138"/>
    </row>
    <row r="193" spans="1:6">
      <c r="C193" s="271"/>
      <c r="D193" s="1008" t="s">
        <v>222</v>
      </c>
      <c r="E193" s="1008"/>
      <c r="F193" s="1008"/>
    </row>
    <row r="194" spans="1:6">
      <c r="A194" s="264"/>
      <c r="B194" s="697"/>
      <c r="C194" s="264"/>
      <c r="D194" s="977" t="s">
        <v>1334</v>
      </c>
      <c r="E194" s="987"/>
      <c r="F194" s="987"/>
    </row>
    <row r="195" spans="1:6" ht="12" customHeight="1">
      <c r="A195" s="23"/>
      <c r="B195" s="699"/>
      <c r="C195" s="23"/>
    </row>
    <row r="196" spans="1:6" ht="13.15" customHeight="1">
      <c r="A196" s="23"/>
      <c r="C196" s="23"/>
      <c r="D196" s="985" t="s">
        <v>593</v>
      </c>
      <c r="E196" s="985"/>
      <c r="F196" s="985"/>
    </row>
    <row r="197" spans="1:6" ht="14.25">
      <c r="A197" s="270"/>
      <c r="B197" s="703" t="s">
        <v>329</v>
      </c>
      <c r="D197" s="962" t="s">
        <v>1328</v>
      </c>
      <c r="E197" s="962"/>
      <c r="F197" s="962"/>
    </row>
    <row r="198" spans="1:6" ht="14.25">
      <c r="A198" s="270"/>
      <c r="B198" s="270"/>
      <c r="D198" s="962"/>
      <c r="E198" s="962"/>
      <c r="F198" s="962"/>
    </row>
    <row r="199" spans="1:6"/>
    <row r="200" spans="1:6" ht="14.25">
      <c r="A200" s="270"/>
      <c r="B200" s="703" t="s">
        <v>329</v>
      </c>
      <c r="D200" s="962" t="s">
        <v>1329</v>
      </c>
      <c r="E200" s="962"/>
      <c r="F200" s="962"/>
    </row>
    <row r="201" spans="1:6" ht="14.25">
      <c r="A201" s="270"/>
      <c r="B201" s="270"/>
      <c r="D201" s="962"/>
      <c r="E201" s="962"/>
      <c r="F201" s="962"/>
    </row>
    <row r="202" spans="1:6" ht="14.25">
      <c r="A202" s="270"/>
      <c r="B202" s="270"/>
      <c r="D202" s="962"/>
      <c r="E202" s="962"/>
      <c r="F202" s="962"/>
    </row>
    <row r="203" spans="1:6" ht="5.0999999999999996" customHeight="1">
      <c r="A203" s="270"/>
      <c r="B203" s="270"/>
      <c r="D203" s="154"/>
      <c r="E203" s="138"/>
      <c r="F203" s="138"/>
    </row>
    <row r="204" spans="1:6" ht="14.25">
      <c r="A204" s="270"/>
      <c r="B204" s="270"/>
      <c r="D204" s="962" t="s">
        <v>1330</v>
      </c>
      <c r="E204" s="962"/>
      <c r="F204" s="962"/>
    </row>
    <row r="205" spans="1:6" ht="14.25">
      <c r="A205" s="270"/>
      <c r="B205" s="270"/>
      <c r="D205" s="962"/>
      <c r="E205" s="962"/>
      <c r="F205" s="962"/>
    </row>
    <row r="206" spans="1:6" ht="14.25">
      <c r="A206" s="270"/>
      <c r="B206" s="270"/>
      <c r="D206" s="962"/>
      <c r="E206" s="962"/>
      <c r="F206" s="962"/>
    </row>
    <row r="207" spans="1:6" ht="14.25">
      <c r="A207" s="270"/>
      <c r="B207" s="270"/>
      <c r="D207" s="962"/>
      <c r="E207" s="962"/>
      <c r="F207" s="962"/>
    </row>
    <row r="208" spans="1:6" ht="14.25">
      <c r="A208" s="270"/>
      <c r="B208" s="270"/>
      <c r="D208" s="962"/>
      <c r="E208" s="962"/>
      <c r="F208" s="962"/>
    </row>
    <row r="209" spans="1:7" ht="14.25">
      <c r="A209" s="270"/>
      <c r="B209" s="270"/>
      <c r="D209" s="138"/>
      <c r="E209" s="138"/>
      <c r="F209" s="138"/>
    </row>
    <row r="210" spans="1:7" ht="14.25">
      <c r="A210" s="270"/>
      <c r="B210" s="703" t="s">
        <v>329</v>
      </c>
      <c r="D210" s="976" t="s">
        <v>1331</v>
      </c>
      <c r="E210" s="976"/>
      <c r="F210" s="976"/>
    </row>
    <row r="211" spans="1:7" ht="14.25">
      <c r="A211" s="270"/>
      <c r="B211" s="270"/>
      <c r="D211" s="976"/>
      <c r="E211" s="976"/>
      <c r="F211" s="976"/>
    </row>
    <row r="212" spans="1:7" ht="14.25">
      <c r="A212" s="270"/>
      <c r="B212" s="270"/>
      <c r="D212" s="1010" t="s">
        <v>993</v>
      </c>
      <c r="E212" s="1010"/>
      <c r="F212" s="1010"/>
    </row>
    <row r="213" spans="1:7" ht="14.25">
      <c r="A213" s="270"/>
      <c r="B213" s="270"/>
      <c r="D213" s="138"/>
      <c r="E213" s="138"/>
      <c r="F213" s="138"/>
    </row>
    <row r="214" spans="1:7" ht="14.45" customHeight="1">
      <c r="A214" s="270"/>
      <c r="B214" s="703" t="s">
        <v>329</v>
      </c>
      <c r="D214" s="976" t="s">
        <v>1333</v>
      </c>
      <c r="E214" s="976"/>
      <c r="F214" s="976"/>
    </row>
    <row r="215" spans="1:7" ht="14.25">
      <c r="A215" s="270"/>
      <c r="B215" s="270"/>
      <c r="D215" s="976"/>
      <c r="E215" s="976"/>
      <c r="F215" s="976"/>
    </row>
    <row r="216" spans="1:7" ht="14.25">
      <c r="A216" s="270"/>
      <c r="B216" s="270"/>
      <c r="D216" s="976"/>
      <c r="E216" s="976"/>
      <c r="F216" s="976"/>
    </row>
    <row r="217" spans="1:7" ht="14.25">
      <c r="A217" s="270"/>
      <c r="B217" s="270"/>
      <c r="D217" s="976"/>
      <c r="E217" s="976"/>
      <c r="F217" s="976"/>
    </row>
    <row r="218" spans="1:7" ht="14.25">
      <c r="A218" s="270"/>
      <c r="B218" s="270"/>
      <c r="D218" s="976"/>
      <c r="E218" s="976"/>
      <c r="F218" s="976"/>
    </row>
    <row r="219" spans="1:7">
      <c r="D219" s="138"/>
      <c r="E219" s="138"/>
      <c r="F219" s="138"/>
    </row>
    <row r="220" spans="1:7" ht="14.25">
      <c r="A220" s="270"/>
      <c r="B220" s="703" t="s">
        <v>329</v>
      </c>
      <c r="D220" s="962" t="s">
        <v>1332</v>
      </c>
      <c r="E220" s="962"/>
      <c r="F220" s="962"/>
    </row>
    <row r="221" spans="1:7" ht="14.25">
      <c r="A221" s="270"/>
      <c r="B221" s="270"/>
      <c r="D221" s="962"/>
      <c r="E221" s="962"/>
      <c r="F221" s="962"/>
    </row>
    <row r="222" spans="1:7">
      <c r="D222" s="29"/>
    </row>
    <row r="223" spans="1:7">
      <c r="A223" s="982" t="s">
        <v>1206</v>
      </c>
      <c r="B223" s="982"/>
      <c r="C223" s="982"/>
      <c r="D223" s="982"/>
      <c r="E223" s="982"/>
      <c r="F223" s="982"/>
      <c r="G223" s="982"/>
    </row>
    <row r="224" spans="1:7">
      <c r="D224" s="29"/>
    </row>
    <row r="225" spans="1:6">
      <c r="C225" s="271"/>
      <c r="D225" s="985" t="s">
        <v>1335</v>
      </c>
      <c r="E225" s="985"/>
      <c r="F225" s="985"/>
    </row>
    <row r="226" spans="1:6">
      <c r="A226" s="264"/>
      <c r="B226" s="697"/>
      <c r="C226" s="264"/>
      <c r="D226" s="138"/>
      <c r="E226" s="138"/>
      <c r="F226" s="138"/>
    </row>
    <row r="227" spans="1:6">
      <c r="A227" s="269"/>
      <c r="B227" s="269"/>
      <c r="C227" s="269"/>
      <c r="D227" s="985" t="s">
        <v>285</v>
      </c>
      <c r="E227" s="985"/>
      <c r="F227" s="985"/>
    </row>
    <row r="228" spans="1:6" ht="14.25">
      <c r="A228" s="270"/>
      <c r="B228" s="703" t="s">
        <v>329</v>
      </c>
      <c r="D228" s="986" t="s">
        <v>1336</v>
      </c>
      <c r="E228" s="986"/>
      <c r="F228" s="986"/>
    </row>
    <row r="229" spans="1:6" ht="14.25">
      <c r="A229" s="270"/>
      <c r="B229" s="270"/>
      <c r="D229" s="986"/>
      <c r="E229" s="986"/>
      <c r="F229" s="986"/>
    </row>
    <row r="230" spans="1:6">
      <c r="D230" s="138"/>
      <c r="E230" s="138"/>
      <c r="F230" s="138"/>
    </row>
    <row r="231" spans="1:6" ht="14.45" customHeight="1">
      <c r="A231" s="270"/>
      <c r="B231" s="703" t="s">
        <v>329</v>
      </c>
      <c r="D231" s="976" t="s">
        <v>1337</v>
      </c>
      <c r="E231" s="976"/>
      <c r="F231" s="976"/>
    </row>
    <row r="232" spans="1:6">
      <c r="D232" s="976"/>
      <c r="E232" s="976"/>
      <c r="F232" s="976"/>
    </row>
    <row r="233" spans="1:6">
      <c r="D233" s="987" t="s">
        <v>984</v>
      </c>
      <c r="E233" s="987"/>
      <c r="F233" s="987"/>
    </row>
    <row r="234" spans="1:6">
      <c r="D234" s="138"/>
      <c r="E234" s="138"/>
      <c r="F234" s="138"/>
    </row>
    <row r="235" spans="1:6" ht="14.45" customHeight="1">
      <c r="A235" s="270"/>
      <c r="B235" s="703" t="s">
        <v>329</v>
      </c>
      <c r="D235" s="976" t="s">
        <v>1339</v>
      </c>
      <c r="E235" s="976"/>
      <c r="F235" s="976"/>
    </row>
    <row r="236" spans="1:6">
      <c r="D236" s="976"/>
      <c r="E236" s="976"/>
      <c r="F236" s="976"/>
    </row>
    <row r="237" spans="1:6">
      <c r="D237" s="976"/>
      <c r="E237" s="976"/>
      <c r="F237" s="976"/>
    </row>
    <row r="238" spans="1:6">
      <c r="D238" s="976"/>
      <c r="E238" s="976"/>
      <c r="F238" s="976"/>
    </row>
    <row r="239" spans="1:6">
      <c r="D239" s="976"/>
      <c r="E239" s="976"/>
      <c r="F239" s="976"/>
    </row>
    <row r="240" spans="1:6">
      <c r="D240" s="138"/>
      <c r="E240" s="138"/>
      <c r="F240" s="138"/>
    </row>
    <row r="241" spans="1:7" ht="14.25">
      <c r="A241" s="270"/>
      <c r="B241" s="703" t="s">
        <v>329</v>
      </c>
      <c r="D241" s="962" t="s">
        <v>1338</v>
      </c>
      <c r="E241" s="962"/>
      <c r="F241" s="962"/>
    </row>
    <row r="242" spans="1:7">
      <c r="D242" s="962"/>
      <c r="E242" s="962"/>
      <c r="F242" s="962"/>
    </row>
    <row r="243" spans="1:7">
      <c r="D243" s="962"/>
      <c r="E243" s="962"/>
      <c r="F243" s="962"/>
    </row>
    <row r="244" spans="1:7">
      <c r="D244" s="272"/>
      <c r="E244" s="138"/>
      <c r="F244" s="138"/>
    </row>
    <row r="245" spans="1:7">
      <c r="A245" s="982" t="s">
        <v>1207</v>
      </c>
      <c r="B245" s="982"/>
      <c r="C245" s="982"/>
      <c r="D245" s="982"/>
      <c r="E245" s="982"/>
      <c r="F245" s="982"/>
      <c r="G245" s="982"/>
    </row>
    <row r="246" spans="1:7">
      <c r="D246" s="272"/>
      <c r="E246" s="138"/>
      <c r="F246" s="138"/>
    </row>
    <row r="247" spans="1:7">
      <c r="C247" s="264"/>
      <c r="D247" s="1011" t="s">
        <v>1340</v>
      </c>
      <c r="E247" s="1011"/>
      <c r="F247" s="1011"/>
    </row>
    <row r="248" spans="1:7">
      <c r="C248" s="264"/>
      <c r="D248" s="1011"/>
      <c r="E248" s="1011"/>
      <c r="F248" s="1011"/>
    </row>
    <row r="249" spans="1:7">
      <c r="A249" s="269"/>
      <c r="B249" s="269"/>
      <c r="C249" s="269"/>
      <c r="D249" s="5"/>
      <c r="E249" s="6"/>
      <c r="F249" s="6"/>
    </row>
    <row r="250" spans="1:7">
      <c r="C250" s="269"/>
      <c r="D250" s="985" t="s">
        <v>223</v>
      </c>
      <c r="E250" s="985"/>
      <c r="F250" s="985"/>
    </row>
    <row r="251" spans="1:7" ht="15.75" customHeight="1">
      <c r="A251" s="270"/>
      <c r="B251" s="270"/>
      <c r="D251" s="993" t="s">
        <v>1341</v>
      </c>
      <c r="E251" s="993"/>
      <c r="F251" s="993"/>
    </row>
    <row r="252" spans="1:7">
      <c r="E252" s="138"/>
      <c r="F252" s="138"/>
    </row>
    <row r="253" spans="1:7" ht="14.25">
      <c r="A253" s="270"/>
      <c r="B253" s="703" t="s">
        <v>329</v>
      </c>
      <c r="D253" s="962" t="s">
        <v>1342</v>
      </c>
      <c r="E253" s="962"/>
      <c r="F253" s="962"/>
    </row>
    <row r="254" spans="1:7" ht="14.25">
      <c r="A254" s="270"/>
      <c r="B254" s="270"/>
      <c r="D254" s="962"/>
      <c r="E254" s="962"/>
      <c r="F254" s="962"/>
    </row>
    <row r="255" spans="1:7">
      <c r="D255" s="138"/>
      <c r="E255" s="138"/>
      <c r="F255" s="138"/>
    </row>
    <row r="256" spans="1:7" ht="14.25">
      <c r="A256" s="270"/>
      <c r="B256" s="703" t="s">
        <v>329</v>
      </c>
      <c r="D256" s="976" t="s">
        <v>1343</v>
      </c>
      <c r="E256" s="976"/>
      <c r="F256" s="976"/>
    </row>
    <row r="257" spans="1:7" ht="14.25">
      <c r="A257" s="270"/>
      <c r="B257" s="270"/>
      <c r="D257" s="976"/>
      <c r="E257" s="976"/>
      <c r="F257" s="976"/>
    </row>
    <row r="258" spans="1:7" ht="14.25">
      <c r="A258" s="270"/>
      <c r="B258" s="270"/>
      <c r="D258" s="976"/>
      <c r="E258" s="976"/>
      <c r="F258" s="976"/>
    </row>
    <row r="259" spans="1:7">
      <c r="D259" s="138"/>
      <c r="E259" s="138"/>
      <c r="F259" s="138"/>
    </row>
    <row r="260" spans="1:7" ht="14.25">
      <c r="A260" s="270"/>
      <c r="B260" s="703" t="s">
        <v>329</v>
      </c>
      <c r="D260" s="962" t="s">
        <v>1344</v>
      </c>
      <c r="E260" s="962"/>
      <c r="F260" s="962"/>
    </row>
    <row r="261" spans="1:7" ht="14.25">
      <c r="A261" s="270"/>
      <c r="B261" s="270"/>
      <c r="D261" s="962"/>
      <c r="E261" s="962"/>
      <c r="F261" s="962"/>
    </row>
    <row r="262" spans="1:7">
      <c r="A262" s="23"/>
      <c r="B262" s="699"/>
      <c r="E262" s="138"/>
      <c r="F262" s="138"/>
    </row>
    <row r="263" spans="1:7">
      <c r="A263" s="982" t="s">
        <v>1208</v>
      </c>
      <c r="B263" s="982"/>
      <c r="C263" s="982"/>
      <c r="D263" s="982"/>
      <c r="E263" s="982"/>
      <c r="F263" s="982"/>
      <c r="G263" s="982"/>
    </row>
    <row r="264" spans="1:7">
      <c r="A264" s="23"/>
      <c r="B264" s="699"/>
      <c r="D264" s="138"/>
      <c r="E264" s="138"/>
      <c r="F264" s="138"/>
    </row>
    <row r="265" spans="1:7">
      <c r="C265" s="23"/>
      <c r="D265" s="985" t="s">
        <v>736</v>
      </c>
      <c r="E265" s="985"/>
      <c r="F265" s="985"/>
    </row>
    <row r="266" spans="1:7">
      <c r="C266" s="23"/>
      <c r="D266" s="975" t="s">
        <v>1345</v>
      </c>
      <c r="E266" s="975"/>
      <c r="F266" s="975"/>
    </row>
    <row r="267" spans="1:7">
      <c r="C267" s="23"/>
      <c r="D267" s="268"/>
    </row>
    <row r="268" spans="1:7">
      <c r="A268" s="282"/>
      <c r="B268" s="703" t="s">
        <v>329</v>
      </c>
      <c r="D268" s="975" t="s">
        <v>1346</v>
      </c>
      <c r="E268" s="975"/>
      <c r="F268" s="975"/>
    </row>
    <row r="269" spans="1:7" s="39" customFormat="1" ht="14.25">
      <c r="A269" s="420"/>
      <c r="B269" s="420"/>
      <c r="C269" s="282"/>
      <c r="D269" s="514"/>
      <c r="E269" s="515"/>
      <c r="F269" s="515"/>
      <c r="G269" s="133"/>
    </row>
    <row r="270" spans="1:7" s="39" customFormat="1" ht="13.15" customHeight="1">
      <c r="A270" s="282"/>
      <c r="B270" s="703" t="s">
        <v>329</v>
      </c>
      <c r="C270" s="282"/>
      <c r="D270" s="988" t="s">
        <v>1347</v>
      </c>
      <c r="E270" s="988"/>
      <c r="F270" s="988"/>
      <c r="G270" s="133"/>
    </row>
    <row r="271" spans="1:7" s="39" customFormat="1" ht="14.25">
      <c r="A271" s="420"/>
      <c r="B271" s="420"/>
      <c r="C271" s="282"/>
      <c r="D271" s="988"/>
      <c r="E271" s="988"/>
      <c r="F271" s="988"/>
      <c r="G271" s="133"/>
    </row>
    <row r="272" spans="1:7" s="39" customFormat="1" ht="14.25">
      <c r="A272" s="420"/>
      <c r="B272" s="420"/>
      <c r="C272" s="282"/>
      <c r="D272" s="988"/>
      <c r="E272" s="988"/>
      <c r="F272" s="988"/>
      <c r="G272" s="133"/>
    </row>
    <row r="273" spans="1:7" s="39" customFormat="1" ht="14.25">
      <c r="A273" s="420"/>
      <c r="B273" s="420"/>
      <c r="C273" s="282"/>
      <c r="D273" s="988"/>
      <c r="E273" s="988"/>
      <c r="F273" s="988"/>
      <c r="G273" s="133"/>
    </row>
    <row r="274" spans="1:7" s="39" customFormat="1" ht="14.25">
      <c r="A274" s="420"/>
      <c r="B274" s="420"/>
      <c r="C274" s="282"/>
      <c r="D274" s="988"/>
      <c r="E274" s="988"/>
      <c r="F274" s="988"/>
      <c r="G274" s="133"/>
    </row>
    <row r="275" spans="1:7" s="39" customFormat="1" ht="14.25">
      <c r="A275" s="420"/>
      <c r="B275" s="420"/>
      <c r="C275" s="282"/>
      <c r="D275" s="514"/>
      <c r="E275" s="515"/>
      <c r="F275" s="515"/>
      <c r="G275" s="133"/>
    </row>
    <row r="276" spans="1:7" s="39" customFormat="1" ht="13.15" customHeight="1">
      <c r="A276" s="282"/>
      <c r="B276" s="703" t="s">
        <v>329</v>
      </c>
      <c r="C276" s="282"/>
      <c r="D276" s="988" t="s">
        <v>1348</v>
      </c>
      <c r="E276" s="988"/>
      <c r="F276" s="988"/>
      <c r="G276" s="133"/>
    </row>
    <row r="277" spans="1:7" s="39" customFormat="1">
      <c r="A277" s="282"/>
      <c r="B277" s="282"/>
      <c r="C277" s="282"/>
      <c r="D277" s="988"/>
      <c r="E277" s="988"/>
      <c r="F277" s="988"/>
      <c r="G277" s="133"/>
    </row>
    <row r="278" spans="1:7" s="39" customFormat="1" ht="14.25">
      <c r="A278" s="420"/>
      <c r="B278" s="420"/>
      <c r="C278" s="282"/>
      <c r="D278" s="514"/>
      <c r="E278" s="515"/>
      <c r="F278" s="515"/>
      <c r="G278" s="133"/>
    </row>
    <row r="279" spans="1:7">
      <c r="A279" s="282"/>
      <c r="B279" s="703" t="s">
        <v>329</v>
      </c>
      <c r="D279" s="975" t="s">
        <v>1349</v>
      </c>
      <c r="E279" s="975"/>
      <c r="F279" s="975"/>
    </row>
    <row r="280" spans="1:7">
      <c r="E280" s="138"/>
      <c r="F280" s="138"/>
    </row>
    <row r="281" spans="1:7" ht="14.25">
      <c r="A281" s="270"/>
      <c r="B281" s="703" t="s">
        <v>329</v>
      </c>
      <c r="D281" s="976" t="s">
        <v>1350</v>
      </c>
      <c r="E281" s="976"/>
      <c r="F281" s="976"/>
    </row>
    <row r="282" spans="1:7" ht="14.25">
      <c r="A282" s="270"/>
      <c r="B282" s="270"/>
      <c r="D282" s="976"/>
      <c r="E282" s="976"/>
      <c r="F282" s="976"/>
    </row>
    <row r="283" spans="1:7" s="743" customFormat="1" ht="14.25">
      <c r="A283" s="738"/>
      <c r="B283" s="738"/>
      <c r="C283" s="755"/>
      <c r="D283" s="976"/>
      <c r="E283" s="976"/>
      <c r="F283" s="976"/>
      <c r="G283" s="7"/>
    </row>
    <row r="284" spans="1:7" s="743" customFormat="1" ht="14.25">
      <c r="A284" s="738"/>
      <c r="B284" s="738"/>
      <c r="C284" s="755"/>
      <c r="D284" s="976"/>
      <c r="E284" s="976"/>
      <c r="F284" s="976"/>
      <c r="G284" s="7"/>
    </row>
    <row r="285" spans="1:7" s="743" customFormat="1" ht="14.25">
      <c r="A285" s="738"/>
      <c r="B285" s="738"/>
      <c r="C285" s="755"/>
      <c r="D285" s="976"/>
      <c r="E285" s="976"/>
      <c r="F285" s="976"/>
      <c r="G285" s="7"/>
    </row>
    <row r="286" spans="1:7" s="743" customFormat="1" ht="14.25">
      <c r="A286" s="738"/>
      <c r="B286" s="738"/>
      <c r="C286" s="755"/>
      <c r="D286" s="976"/>
      <c r="E286" s="976"/>
      <c r="F286" s="976"/>
      <c r="G286" s="7"/>
    </row>
    <row r="287" spans="1:7" s="743" customFormat="1" ht="14.25">
      <c r="A287" s="738"/>
      <c r="B287" s="738"/>
      <c r="C287" s="755"/>
      <c r="D287" s="976"/>
      <c r="E287" s="976"/>
      <c r="F287" s="976"/>
      <c r="G287" s="7"/>
    </row>
    <row r="288" spans="1:7" s="743" customFormat="1" ht="14.25">
      <c r="A288" s="738"/>
      <c r="B288" s="738"/>
      <c r="C288" s="755"/>
      <c r="D288" s="976"/>
      <c r="E288" s="976"/>
      <c r="F288" s="976"/>
      <c r="G288" s="7"/>
    </row>
    <row r="289" spans="1:7" s="743" customFormat="1" ht="14.25">
      <c r="A289" s="738"/>
      <c r="B289" s="738"/>
      <c r="C289" s="755"/>
      <c r="D289" s="976"/>
      <c r="E289" s="976"/>
      <c r="F289" s="976"/>
      <c r="G289" s="7"/>
    </row>
    <row r="290" spans="1:7" s="743" customFormat="1" ht="14.25">
      <c r="A290" s="738"/>
      <c r="B290" s="738"/>
      <c r="C290" s="755"/>
      <c r="D290" s="976"/>
      <c r="E290" s="976"/>
      <c r="F290" s="976"/>
      <c r="G290" s="7"/>
    </row>
    <row r="291" spans="1:7" s="743" customFormat="1" ht="14.25">
      <c r="A291" s="738"/>
      <c r="B291" s="738"/>
      <c r="C291" s="755"/>
      <c r="D291" s="976"/>
      <c r="E291" s="976"/>
      <c r="F291" s="976"/>
      <c r="G291" s="7"/>
    </row>
    <row r="292" spans="1:7" s="743" customFormat="1" ht="14.25">
      <c r="A292" s="738"/>
      <c r="B292" s="738"/>
      <c r="C292" s="755"/>
      <c r="D292" s="976"/>
      <c r="E292" s="976"/>
      <c r="F292" s="976"/>
      <c r="G292" s="7"/>
    </row>
    <row r="293" spans="1:7" ht="14.25">
      <c r="A293" s="270"/>
      <c r="B293" s="270"/>
      <c r="D293" s="976"/>
      <c r="E293" s="976"/>
      <c r="F293" s="976"/>
    </row>
    <row r="294" spans="1:7" ht="14.25">
      <c r="A294" s="270"/>
      <c r="B294" s="270"/>
      <c r="D294" s="976"/>
      <c r="E294" s="976"/>
      <c r="F294" s="976"/>
    </row>
    <row r="295" spans="1:7" ht="14.25">
      <c r="A295" s="270"/>
      <c r="B295" s="270"/>
      <c r="D295" s="976"/>
      <c r="E295" s="976"/>
      <c r="F295" s="976"/>
    </row>
    <row r="296" spans="1:7">
      <c r="D296" s="138"/>
      <c r="E296" s="138"/>
      <c r="F296" s="138"/>
    </row>
    <row r="297" spans="1:7" ht="14.25">
      <c r="A297" s="270"/>
      <c r="B297" s="703" t="s">
        <v>329</v>
      </c>
      <c r="D297" s="976" t="s">
        <v>1351</v>
      </c>
      <c r="E297" s="976"/>
      <c r="F297" s="976"/>
    </row>
    <row r="298" spans="1:7">
      <c r="D298" s="976"/>
      <c r="E298" s="976"/>
      <c r="F298" s="976"/>
    </row>
    <row r="299" spans="1:7">
      <c r="D299" s="976"/>
      <c r="E299" s="976"/>
      <c r="F299" s="976"/>
    </row>
    <row r="300" spans="1:7">
      <c r="D300" s="976"/>
      <c r="E300" s="976"/>
      <c r="F300" s="976"/>
    </row>
    <row r="301" spans="1:7">
      <c r="D301" s="976"/>
      <c r="E301" s="976"/>
      <c r="F301" s="976"/>
    </row>
    <row r="302" spans="1:7">
      <c r="D302" s="976"/>
      <c r="E302" s="976"/>
      <c r="F302" s="976"/>
    </row>
    <row r="303" spans="1:7">
      <c r="D303" s="976"/>
      <c r="E303" s="976"/>
      <c r="F303" s="976"/>
    </row>
    <row r="304" spans="1:7">
      <c r="D304" s="976"/>
      <c r="E304" s="976"/>
      <c r="F304" s="976"/>
    </row>
    <row r="305" spans="1:7">
      <c r="D305" s="976"/>
      <c r="E305" s="976"/>
      <c r="F305" s="976"/>
    </row>
    <row r="306" spans="1:7">
      <c r="D306" s="138"/>
      <c r="E306" s="138"/>
      <c r="F306" s="138"/>
    </row>
    <row r="307" spans="1:7" ht="14.25">
      <c r="A307" s="270"/>
      <c r="B307" s="703" t="s">
        <v>329</v>
      </c>
      <c r="D307" s="962" t="s">
        <v>1352</v>
      </c>
      <c r="E307" s="962"/>
      <c r="F307" s="962"/>
    </row>
    <row r="308" spans="1:7">
      <c r="D308" s="962"/>
      <c r="E308" s="962"/>
      <c r="F308" s="962"/>
      <c r="G308" s="12"/>
    </row>
    <row r="309" spans="1:7">
      <c r="D309" s="962"/>
      <c r="E309" s="962"/>
      <c r="F309" s="962"/>
      <c r="G309" s="12"/>
    </row>
    <row r="310" spans="1:7">
      <c r="D310" s="962"/>
      <c r="E310" s="962"/>
      <c r="F310" s="962"/>
      <c r="G310" s="12"/>
    </row>
    <row r="311" spans="1:7">
      <c r="D311" s="962"/>
      <c r="E311" s="962"/>
      <c r="F311" s="962"/>
      <c r="G311" s="12"/>
    </row>
    <row r="312" spans="1:7">
      <c r="D312" s="962"/>
      <c r="E312" s="962"/>
      <c r="F312" s="962"/>
      <c r="G312" s="12"/>
    </row>
    <row r="313" spans="1:7" s="743" customFormat="1">
      <c r="A313" s="755"/>
      <c r="B313" s="755"/>
      <c r="C313" s="755"/>
      <c r="D313" s="752"/>
      <c r="E313" s="752"/>
      <c r="F313" s="752"/>
    </row>
    <row r="314" spans="1:7" ht="13.5" thickBot="1">
      <c r="D314" s="994" t="s">
        <v>1094</v>
      </c>
      <c r="E314" s="994"/>
      <c r="F314" s="994"/>
      <c r="G314" s="12"/>
    </row>
    <row r="315" spans="1:7" s="743" customFormat="1" ht="13.5" thickTop="1">
      <c r="A315" s="755"/>
      <c r="B315" s="755"/>
      <c r="C315" s="755"/>
      <c r="D315" s="995" t="s">
        <v>1353</v>
      </c>
      <c r="E315" s="995"/>
      <c r="F315" s="995"/>
    </row>
    <row r="316" spans="1:7">
      <c r="A316" s="335"/>
      <c r="B316" s="335"/>
      <c r="C316" s="335"/>
      <c r="D316" s="484"/>
      <c r="E316" s="484"/>
      <c r="F316" s="138"/>
      <c r="G316" s="12"/>
    </row>
    <row r="317" spans="1:7" ht="14.25">
      <c r="A317" s="270"/>
      <c r="B317" s="703" t="s">
        <v>329</v>
      </c>
      <c r="C317" s="335"/>
      <c r="D317" s="996" t="s">
        <v>1354</v>
      </c>
      <c r="E317" s="996"/>
      <c r="F317" s="996"/>
      <c r="G317" s="12"/>
    </row>
    <row r="318" spans="1:7">
      <c r="A318" s="335"/>
      <c r="B318" s="335"/>
      <c r="C318" s="335"/>
      <c r="D318" s="484"/>
      <c r="E318" s="484"/>
      <c r="F318" s="138"/>
      <c r="G318" s="12"/>
    </row>
    <row r="319" spans="1:7">
      <c r="A319" s="335"/>
      <c r="B319" s="703" t="s">
        <v>329</v>
      </c>
      <c r="C319" s="335"/>
      <c r="D319" s="991" t="s">
        <v>1355</v>
      </c>
      <c r="E319" s="991"/>
      <c r="F319" s="991"/>
      <c r="G319" s="12"/>
    </row>
    <row r="320" spans="1:7">
      <c r="A320" s="335"/>
      <c r="B320" s="335"/>
      <c r="C320" s="335"/>
      <c r="D320" s="991"/>
      <c r="E320" s="991"/>
      <c r="F320" s="991"/>
      <c r="G320" s="12"/>
    </row>
    <row r="321" spans="1:7">
      <c r="A321" s="335"/>
      <c r="B321" s="335"/>
      <c r="C321" s="335"/>
      <c r="D321" s="991"/>
      <c r="E321" s="991"/>
      <c r="F321" s="991"/>
      <c r="G321" s="12"/>
    </row>
    <row r="322" spans="1:7">
      <c r="A322" s="335"/>
      <c r="B322" s="335"/>
      <c r="C322" s="335"/>
      <c r="D322" s="991"/>
      <c r="E322" s="991"/>
      <c r="F322" s="991"/>
      <c r="G322" s="12"/>
    </row>
    <row r="323" spans="1:7" s="743" customFormat="1">
      <c r="A323" s="335"/>
      <c r="B323" s="335"/>
      <c r="C323" s="335"/>
      <c r="D323" s="991"/>
      <c r="E323" s="991"/>
      <c r="F323" s="991"/>
    </row>
    <row r="324" spans="1:7" s="743" customFormat="1">
      <c r="A324" s="335"/>
      <c r="B324" s="335"/>
      <c r="C324" s="335"/>
      <c r="D324" s="991"/>
      <c r="E324" s="991"/>
      <c r="F324" s="991"/>
    </row>
    <row r="325" spans="1:7" s="743" customFormat="1">
      <c r="A325" s="335"/>
      <c r="B325" s="335"/>
      <c r="C325" s="335"/>
      <c r="D325" s="991"/>
      <c r="E325" s="991"/>
      <c r="F325" s="991"/>
    </row>
    <row r="326" spans="1:7" s="743" customFormat="1">
      <c r="A326" s="335"/>
      <c r="B326" s="335"/>
      <c r="C326" s="335"/>
      <c r="D326" s="991"/>
      <c r="E326" s="991"/>
      <c r="F326" s="991"/>
    </row>
    <row r="327" spans="1:7">
      <c r="A327" s="335"/>
      <c r="B327" s="335"/>
      <c r="C327" s="335"/>
      <c r="D327" s="991"/>
      <c r="E327" s="991"/>
      <c r="F327" s="991"/>
      <c r="G327" s="12"/>
    </row>
    <row r="328" spans="1:7">
      <c r="A328" s="335"/>
      <c r="B328" s="335"/>
      <c r="C328" s="335"/>
      <c r="D328" s="991"/>
      <c r="E328" s="991"/>
      <c r="F328" s="991"/>
      <c r="G328" s="12"/>
    </row>
    <row r="329" spans="1:7">
      <c r="A329" s="335"/>
      <c r="B329" s="335"/>
      <c r="C329" s="335"/>
      <c r="D329" s="991"/>
      <c r="E329" s="991"/>
      <c r="F329" s="991"/>
      <c r="G329" s="12"/>
    </row>
    <row r="330" spans="1:7">
      <c r="A330" s="335"/>
      <c r="B330" s="335"/>
      <c r="C330" s="335"/>
      <c r="D330" s="12"/>
      <c r="E330" s="484"/>
      <c r="F330" s="138"/>
      <c r="G330" s="12"/>
    </row>
    <row r="331" spans="1:7" ht="14.25">
      <c r="A331" s="270"/>
      <c r="B331" s="703" t="s">
        <v>329</v>
      </c>
      <c r="C331" s="335"/>
      <c r="D331" s="989" t="s">
        <v>1356</v>
      </c>
      <c r="E331" s="989"/>
      <c r="F331" s="989"/>
      <c r="G331" s="12"/>
    </row>
    <row r="332" spans="1:7">
      <c r="A332" s="335"/>
      <c r="B332" s="335"/>
      <c r="C332" s="335"/>
      <c r="D332" s="989"/>
      <c r="E332" s="989"/>
      <c r="F332" s="989"/>
      <c r="G332" s="12"/>
    </row>
    <row r="333" spans="1:7">
      <c r="A333" s="335"/>
      <c r="B333" s="335"/>
      <c r="C333" s="335"/>
      <c r="D333" s="989"/>
      <c r="E333" s="989"/>
      <c r="F333" s="989"/>
      <c r="G333" s="12"/>
    </row>
    <row r="334" spans="1:7">
      <c r="A334" s="335"/>
      <c r="B334" s="335"/>
      <c r="C334" s="335"/>
      <c r="D334" s="989"/>
      <c r="E334" s="989"/>
      <c r="F334" s="989"/>
      <c r="G334" s="12"/>
    </row>
    <row r="335" spans="1:7">
      <c r="A335" s="335"/>
      <c r="B335" s="335"/>
      <c r="C335" s="335"/>
      <c r="D335" s="526"/>
      <c r="E335" s="484"/>
      <c r="F335" s="138"/>
      <c r="G335" s="12"/>
    </row>
    <row r="336" spans="1:7">
      <c r="A336" s="335"/>
      <c r="B336" s="335"/>
      <c r="C336" s="335"/>
      <c r="D336" s="989" t="s">
        <v>1357</v>
      </c>
      <c r="E336" s="989"/>
      <c r="F336" s="989"/>
      <c r="G336" s="12"/>
    </row>
    <row r="337" spans="1:7">
      <c r="A337" s="335"/>
      <c r="B337" s="335"/>
      <c r="C337" s="335"/>
      <c r="D337" s="989"/>
      <c r="E337" s="989"/>
      <c r="F337" s="989"/>
      <c r="G337" s="12"/>
    </row>
    <row r="338" spans="1:7">
      <c r="A338" s="335"/>
      <c r="B338" s="335"/>
      <c r="C338" s="335"/>
      <c r="D338" s="989"/>
      <c r="E338" s="989"/>
      <c r="F338" s="989"/>
      <c r="G338" s="12"/>
    </row>
    <row r="339" spans="1:7">
      <c r="A339" s="335"/>
      <c r="B339" s="335"/>
      <c r="C339" s="335"/>
      <c r="D339" s="989"/>
      <c r="E339" s="989"/>
      <c r="F339" s="989"/>
      <c r="G339" s="12"/>
    </row>
    <row r="340" spans="1:7" ht="18" customHeight="1">
      <c r="A340" s="335"/>
      <c r="B340" s="335"/>
      <c r="C340" s="335"/>
      <c r="D340" s="989"/>
      <c r="E340" s="989"/>
      <c r="F340" s="989"/>
      <c r="G340" s="12"/>
    </row>
    <row r="341" spans="1:7">
      <c r="A341" s="335"/>
      <c r="B341" s="335"/>
      <c r="C341" s="335"/>
      <c r="D341" s="989"/>
      <c r="E341" s="989"/>
      <c r="F341" s="989"/>
      <c r="G341" s="12"/>
    </row>
    <row r="342" spans="1:7">
      <c r="A342" s="335"/>
      <c r="B342" s="335"/>
      <c r="C342" s="335"/>
      <c r="D342" s="989"/>
      <c r="E342" s="989"/>
      <c r="F342" s="989"/>
      <c r="G342" s="12"/>
    </row>
    <row r="343" spans="1:7">
      <c r="A343" s="335"/>
      <c r="B343" s="335"/>
      <c r="C343" s="335"/>
      <c r="D343" s="989"/>
      <c r="E343" s="989"/>
      <c r="F343" s="989"/>
      <c r="G343" s="12"/>
    </row>
    <row r="344" spans="1:7" ht="8.25" customHeight="1">
      <c r="A344" s="335"/>
      <c r="B344" s="335"/>
      <c r="C344" s="335"/>
      <c r="D344" s="989"/>
      <c r="E344" s="989"/>
      <c r="F344" s="989"/>
      <c r="G344" s="12"/>
    </row>
    <row r="345" spans="1:7" ht="13.15" customHeight="1">
      <c r="A345" s="335"/>
      <c r="B345" s="335"/>
      <c r="C345" s="335"/>
      <c r="D345" s="990" t="s">
        <v>1358</v>
      </c>
      <c r="E345" s="990"/>
      <c r="F345" s="990"/>
      <c r="G345" s="12"/>
    </row>
    <row r="346" spans="1:7">
      <c r="A346" s="335"/>
      <c r="B346" s="335"/>
      <c r="C346" s="335"/>
      <c r="D346" s="990"/>
      <c r="E346" s="990"/>
      <c r="F346" s="990"/>
      <c r="G346" s="12"/>
    </row>
    <row r="347" spans="1:7">
      <c r="A347" s="335"/>
      <c r="B347" s="335"/>
      <c r="C347" s="335"/>
      <c r="D347" s="990"/>
      <c r="E347" s="990"/>
      <c r="F347" s="990"/>
      <c r="G347" s="12"/>
    </row>
    <row r="348" spans="1:7" s="743" customFormat="1">
      <c r="A348" s="335"/>
      <c r="B348" s="335"/>
      <c r="C348" s="335"/>
      <c r="D348" s="990"/>
      <c r="E348" s="990"/>
      <c r="F348" s="990"/>
    </row>
    <row r="349" spans="1:7" s="743" customFormat="1">
      <c r="A349" s="335"/>
      <c r="B349" s="335"/>
      <c r="C349" s="335"/>
      <c r="D349" s="990"/>
      <c r="E349" s="990"/>
      <c r="F349" s="990"/>
    </row>
    <row r="350" spans="1:7" s="743" customFormat="1">
      <c r="A350" s="335"/>
      <c r="B350" s="335"/>
      <c r="C350" s="335"/>
      <c r="D350" s="990"/>
      <c r="E350" s="990"/>
      <c r="F350" s="990"/>
    </row>
    <row r="351" spans="1:7" s="743" customFormat="1">
      <c r="A351" s="335"/>
      <c r="B351" s="335"/>
      <c r="C351" s="335"/>
      <c r="D351" s="990"/>
      <c r="E351" s="990"/>
      <c r="F351" s="990"/>
    </row>
    <row r="352" spans="1:7" s="743" customFormat="1">
      <c r="A352" s="335"/>
      <c r="B352" s="335"/>
      <c r="C352" s="335"/>
      <c r="D352" s="990"/>
      <c r="E352" s="990"/>
      <c r="F352" s="990"/>
    </row>
    <row r="353" spans="1:7">
      <c r="A353" s="335"/>
      <c r="B353" s="335"/>
      <c r="C353" s="335"/>
      <c r="D353" s="990"/>
      <c r="E353" s="990"/>
      <c r="F353" s="990"/>
      <c r="G353" s="12"/>
    </row>
    <row r="354" spans="1:7">
      <c r="A354" s="335"/>
      <c r="B354" s="335"/>
      <c r="C354" s="335"/>
      <c r="D354" s="990"/>
      <c r="E354" s="990"/>
      <c r="F354" s="990"/>
      <c r="G354" s="12"/>
    </row>
    <row r="355" spans="1:7">
      <c r="A355" s="335"/>
      <c r="B355" s="335"/>
      <c r="C355" s="335"/>
      <c r="D355" s="990"/>
      <c r="E355" s="990"/>
      <c r="F355" s="990"/>
      <c r="G355" s="12"/>
    </row>
    <row r="356" spans="1:7">
      <c r="A356" s="335"/>
      <c r="B356" s="335"/>
      <c r="C356" s="335"/>
      <c r="D356" s="990"/>
      <c r="E356" s="990"/>
      <c r="F356" s="990"/>
      <c r="G356" s="12"/>
    </row>
    <row r="357" spans="1:7">
      <c r="A357" s="335"/>
      <c r="B357" s="335"/>
      <c r="C357" s="528"/>
      <c r="D357" s="990"/>
      <c r="E357" s="990"/>
      <c r="F357" s="990"/>
      <c r="G357" s="12"/>
    </row>
    <row r="358" spans="1:7">
      <c r="A358" s="335"/>
      <c r="B358" s="335"/>
      <c r="C358" s="528"/>
      <c r="D358" s="990"/>
      <c r="E358" s="990"/>
      <c r="F358" s="990"/>
      <c r="G358" s="12"/>
    </row>
    <row r="359" spans="1:7">
      <c r="A359" s="335"/>
      <c r="B359" s="335"/>
      <c r="C359" s="335"/>
      <c r="D359" s="990"/>
      <c r="E359" s="990"/>
      <c r="F359" s="990"/>
      <c r="G359" s="12"/>
    </row>
    <row r="360" spans="1:7">
      <c r="A360" s="335"/>
      <c r="B360" s="335"/>
      <c r="C360" s="528"/>
      <c r="D360" s="990"/>
      <c r="E360" s="990"/>
      <c r="F360" s="990"/>
      <c r="G360" s="12"/>
    </row>
    <row r="361" spans="1:7">
      <c r="A361" s="335"/>
      <c r="B361" s="335"/>
      <c r="C361" s="528"/>
      <c r="D361" s="990"/>
      <c r="E361" s="990"/>
      <c r="F361" s="990"/>
      <c r="G361" s="12"/>
    </row>
    <row r="362" spans="1:7">
      <c r="A362" s="335"/>
      <c r="B362" s="335"/>
      <c r="C362" s="528"/>
      <c r="D362" s="990"/>
      <c r="E362" s="990"/>
      <c r="F362" s="990"/>
      <c r="G362" s="12"/>
    </row>
    <row r="363" spans="1:7">
      <c r="A363" s="335"/>
      <c r="B363" s="335"/>
      <c r="C363" s="335"/>
      <c r="D363" s="526"/>
      <c r="E363" s="484"/>
      <c r="F363" s="138"/>
      <c r="G363" s="12"/>
    </row>
    <row r="364" spans="1:7">
      <c r="A364" s="335"/>
      <c r="B364" s="703" t="s">
        <v>329</v>
      </c>
      <c r="C364" s="335"/>
      <c r="D364" s="990" t="s">
        <v>1359</v>
      </c>
      <c r="E364" s="990"/>
      <c r="F364" s="990"/>
      <c r="G364" s="12"/>
    </row>
    <row r="365" spans="1:7">
      <c r="A365" s="335"/>
      <c r="B365" s="335"/>
      <c r="C365" s="335"/>
      <c r="D365" s="990"/>
      <c r="E365" s="990"/>
      <c r="F365" s="990"/>
      <c r="G365" s="12"/>
    </row>
    <row r="366" spans="1:7">
      <c r="A366" s="335"/>
      <c r="B366" s="335"/>
      <c r="C366" s="335"/>
      <c r="D366" s="484"/>
      <c r="E366" s="484"/>
      <c r="F366" s="138"/>
      <c r="G366" s="12"/>
    </row>
    <row r="367" spans="1:7" ht="14.25">
      <c r="A367" s="270"/>
      <c r="B367" s="703" t="s">
        <v>329</v>
      </c>
      <c r="C367" s="335"/>
      <c r="D367" s="991" t="s">
        <v>1360</v>
      </c>
      <c r="E367" s="991"/>
      <c r="F367" s="991"/>
      <c r="G367" s="12"/>
    </row>
    <row r="368" spans="1:7" ht="14.25">
      <c r="A368" s="527"/>
      <c r="B368" s="527"/>
      <c r="C368" s="335"/>
      <c r="D368" s="991"/>
      <c r="E368" s="991"/>
      <c r="F368" s="991"/>
      <c r="G368" s="12"/>
    </row>
    <row r="369" spans="1:7" ht="14.25">
      <c r="A369" s="527"/>
      <c r="B369" s="527"/>
      <c r="C369" s="335"/>
      <c r="D369" s="991"/>
      <c r="E369" s="991"/>
      <c r="F369" s="991"/>
      <c r="G369" s="12"/>
    </row>
    <row r="370" spans="1:7" ht="14.25">
      <c r="A370" s="527"/>
      <c r="B370" s="527"/>
      <c r="C370" s="335"/>
      <c r="D370" s="991"/>
      <c r="E370" s="991"/>
      <c r="F370" s="991"/>
      <c r="G370" s="12"/>
    </row>
    <row r="371" spans="1:7" ht="14.25">
      <c r="A371" s="527"/>
      <c r="B371" s="527"/>
      <c r="C371" s="335"/>
      <c r="D371" s="991"/>
      <c r="E371" s="991"/>
      <c r="F371" s="991"/>
      <c r="G371" s="12"/>
    </row>
    <row r="372" spans="1:7">
      <c r="D372" s="138"/>
      <c r="E372" s="138"/>
      <c r="F372" s="138"/>
      <c r="G372" s="12"/>
    </row>
    <row r="373" spans="1:7" ht="14.25">
      <c r="A373" s="270"/>
      <c r="B373" s="703" t="s">
        <v>329</v>
      </c>
      <c r="C373" s="275"/>
      <c r="D373" s="962" t="s">
        <v>1361</v>
      </c>
      <c r="E373" s="962"/>
      <c r="F373" s="962"/>
      <c r="G373" s="12"/>
    </row>
    <row r="374" spans="1:7" ht="14.25">
      <c r="A374" s="270"/>
      <c r="B374" s="270"/>
      <c r="D374" s="962"/>
      <c r="E374" s="962"/>
      <c r="F374" s="962"/>
      <c r="G374" s="12"/>
    </row>
    <row r="375" spans="1:7">
      <c r="D375" s="962"/>
      <c r="E375" s="962"/>
      <c r="F375" s="962"/>
      <c r="G375" s="12"/>
    </row>
    <row r="376" spans="1:7">
      <c r="D376" s="962"/>
      <c r="E376" s="962"/>
      <c r="F376" s="962"/>
      <c r="G376" s="12"/>
    </row>
    <row r="377" spans="1:7">
      <c r="D377" s="962"/>
      <c r="E377" s="962"/>
      <c r="F377" s="962"/>
      <c r="G377" s="12"/>
    </row>
    <row r="378" spans="1:7">
      <c r="D378" s="962"/>
      <c r="E378" s="962"/>
      <c r="F378" s="962"/>
      <c r="G378" s="12"/>
    </row>
    <row r="379" spans="1:7">
      <c r="D379" s="962"/>
      <c r="E379" s="962"/>
      <c r="F379" s="962"/>
      <c r="G379" s="12"/>
    </row>
    <row r="380" spans="1:7">
      <c r="D380" s="962"/>
      <c r="E380" s="962"/>
      <c r="F380" s="962"/>
      <c r="G380" s="12"/>
    </row>
    <row r="381" spans="1:7">
      <c r="D381" s="962"/>
      <c r="E381" s="962"/>
      <c r="F381" s="962"/>
      <c r="G381" s="12"/>
    </row>
    <row r="382" spans="1:7">
      <c r="D382" s="962"/>
      <c r="E382" s="962"/>
      <c r="F382" s="962"/>
      <c r="G382" s="12"/>
    </row>
    <row r="383" spans="1:7">
      <c r="D383" s="962"/>
      <c r="E383" s="962"/>
      <c r="F383" s="962"/>
      <c r="G383" s="12"/>
    </row>
    <row r="384" spans="1:7">
      <c r="D384" s="962"/>
      <c r="E384" s="962"/>
      <c r="F384" s="962"/>
      <c r="G384" s="12"/>
    </row>
    <row r="385" spans="1:7">
      <c r="D385" s="962"/>
      <c r="E385" s="962"/>
      <c r="F385" s="962"/>
      <c r="G385" s="12"/>
    </row>
    <row r="386" spans="1:7">
      <c r="A386" s="12"/>
      <c r="B386" s="12"/>
      <c r="C386" s="12"/>
      <c r="D386" s="962"/>
      <c r="E386" s="962"/>
      <c r="F386" s="962"/>
      <c r="G386" s="12"/>
    </row>
    <row r="387" spans="1:7">
      <c r="A387" s="12"/>
      <c r="B387" s="12"/>
      <c r="C387" s="12"/>
      <c r="D387" s="962"/>
      <c r="E387" s="962"/>
      <c r="F387" s="962"/>
      <c r="G387" s="12"/>
    </row>
    <row r="388" spans="1:7">
      <c r="A388" s="12"/>
      <c r="B388" s="12"/>
      <c r="C388" s="12"/>
      <c r="D388" s="962"/>
      <c r="E388" s="962"/>
      <c r="F388" s="962"/>
      <c r="G388" s="12"/>
    </row>
    <row r="389" spans="1:7">
      <c r="A389" s="12"/>
      <c r="B389" s="12"/>
      <c r="C389" s="12"/>
      <c r="D389" s="962"/>
      <c r="E389" s="962"/>
      <c r="F389" s="962"/>
      <c r="G389" s="12"/>
    </row>
    <row r="390" spans="1:7">
      <c r="A390" s="12"/>
      <c r="B390" s="12"/>
      <c r="C390" s="12"/>
      <c r="D390" s="962"/>
      <c r="E390" s="962"/>
      <c r="F390" s="962"/>
      <c r="G390" s="12"/>
    </row>
    <row r="391" spans="1:7">
      <c r="A391" s="12"/>
      <c r="B391" s="12"/>
      <c r="C391" s="12"/>
      <c r="D391" s="962"/>
      <c r="E391" s="962"/>
      <c r="F391" s="962"/>
      <c r="G391" s="12"/>
    </row>
    <row r="392" spans="1:7">
      <c r="A392" s="12"/>
      <c r="B392" s="12"/>
      <c r="C392" s="12"/>
      <c r="D392" s="962"/>
      <c r="E392" s="962"/>
      <c r="F392" s="962"/>
      <c r="G392" s="12"/>
    </row>
    <row r="393" spans="1:7">
      <c r="A393" s="12"/>
      <c r="B393" s="12"/>
      <c r="C393" s="12"/>
      <c r="D393" s="962"/>
      <c r="E393" s="962"/>
      <c r="F393" s="962"/>
      <c r="G393" s="12"/>
    </row>
    <row r="394" spans="1:7">
      <c r="A394" s="12"/>
      <c r="B394" s="12"/>
      <c r="C394" s="12"/>
      <c r="D394" s="962"/>
      <c r="E394" s="962"/>
      <c r="F394" s="962"/>
      <c r="G394" s="12"/>
    </row>
    <row r="395" spans="1:7">
      <c r="A395" s="12"/>
      <c r="B395" s="12"/>
      <c r="C395" s="12"/>
      <c r="D395" s="962"/>
      <c r="E395" s="962"/>
      <c r="F395" s="962"/>
      <c r="G395" s="12"/>
    </row>
    <row r="396" spans="1:7">
      <c r="A396" s="12"/>
      <c r="B396" s="12"/>
      <c r="C396" s="12"/>
      <c r="D396" s="962"/>
      <c r="E396" s="962"/>
      <c r="F396" s="962"/>
      <c r="G396" s="12"/>
    </row>
    <row r="397" spans="1:7">
      <c r="A397" s="12"/>
      <c r="B397" s="12"/>
      <c r="C397" s="12"/>
      <c r="D397" s="962"/>
      <c r="E397" s="962"/>
      <c r="F397" s="962"/>
      <c r="G397" s="12"/>
    </row>
    <row r="398" spans="1:7">
      <c r="A398" s="12"/>
      <c r="B398" s="12"/>
      <c r="C398" s="12"/>
      <c r="D398" s="962"/>
      <c r="E398" s="962"/>
      <c r="F398" s="962"/>
      <c r="G398" s="12"/>
    </row>
    <row r="399" spans="1:7">
      <c r="A399" s="12"/>
      <c r="B399" s="12"/>
      <c r="C399" s="12"/>
      <c r="D399" s="962"/>
      <c r="E399" s="962"/>
      <c r="F399" s="962"/>
      <c r="G399" s="12"/>
    </row>
    <row r="400" spans="1:7">
      <c r="A400" s="12"/>
      <c r="B400" s="12"/>
      <c r="C400" s="12"/>
      <c r="D400" s="962"/>
      <c r="E400" s="962"/>
      <c r="F400" s="962"/>
      <c r="G400" s="12"/>
    </row>
    <row r="401" spans="1:7">
      <c r="A401" s="12"/>
      <c r="B401" s="12"/>
      <c r="C401" s="12"/>
      <c r="D401" s="962"/>
      <c r="E401" s="962"/>
      <c r="F401" s="962"/>
      <c r="G401" s="12"/>
    </row>
    <row r="402" spans="1:7" s="32" customFormat="1">
      <c r="A402" s="135"/>
      <c r="B402" s="700"/>
      <c r="C402" s="135"/>
      <c r="D402" s="962"/>
      <c r="E402" s="962"/>
      <c r="F402" s="962"/>
      <c r="G402" s="30"/>
    </row>
    <row r="403" spans="1:7" s="32" customFormat="1" ht="40.700000000000003" customHeight="1">
      <c r="A403" s="135"/>
      <c r="B403" s="700"/>
      <c r="C403" s="135"/>
      <c r="D403" s="962"/>
      <c r="E403" s="962"/>
      <c r="F403" s="962"/>
      <c r="G403" s="30"/>
    </row>
    <row r="404" spans="1:7" s="32" customFormat="1">
      <c r="A404" s="135"/>
      <c r="B404" s="700"/>
      <c r="C404" s="135"/>
      <c r="D404" s="138"/>
      <c r="E404" s="138"/>
      <c r="F404" s="138"/>
      <c r="G404" s="30"/>
    </row>
    <row r="405" spans="1:7" ht="14.25">
      <c r="A405" s="270"/>
      <c r="B405" s="703" t="s">
        <v>329</v>
      </c>
      <c r="C405" s="275"/>
      <c r="D405" s="975" t="s">
        <v>1362</v>
      </c>
      <c r="E405" s="975"/>
      <c r="F405" s="975"/>
    </row>
    <row r="406" spans="1:7">
      <c r="D406" s="992" t="s">
        <v>1119</v>
      </c>
      <c r="E406" s="992"/>
      <c r="F406" s="992"/>
    </row>
    <row r="407" spans="1:7">
      <c r="D407" s="976" t="s">
        <v>1363</v>
      </c>
      <c r="E407" s="976"/>
      <c r="F407" s="976"/>
    </row>
    <row r="408" spans="1:7">
      <c r="D408" s="976"/>
      <c r="E408" s="976"/>
      <c r="F408" s="976"/>
    </row>
    <row r="409" spans="1:7">
      <c r="D409" s="976"/>
      <c r="E409" s="976"/>
      <c r="F409" s="976"/>
    </row>
    <row r="410" spans="1:7">
      <c r="D410" s="976"/>
      <c r="E410" s="976"/>
      <c r="F410" s="976"/>
    </row>
    <row r="411" spans="1:7">
      <c r="D411" s="138"/>
      <c r="E411" s="138"/>
      <c r="F411" s="138"/>
      <c r="G411" s="12"/>
    </row>
    <row r="412" spans="1:7" ht="14.25">
      <c r="A412" s="270"/>
      <c r="B412" s="703" t="s">
        <v>329</v>
      </c>
      <c r="C412" s="275"/>
      <c r="D412" s="962" t="s">
        <v>1364</v>
      </c>
      <c r="E412" s="962"/>
      <c r="F412" s="962"/>
      <c r="G412" s="12"/>
    </row>
    <row r="413" spans="1:7">
      <c r="D413" s="962"/>
      <c r="E413" s="962"/>
      <c r="F413" s="962"/>
      <c r="G413" s="12"/>
    </row>
    <row r="414" spans="1:7">
      <c r="D414" s="962"/>
      <c r="E414" s="962"/>
      <c r="F414" s="962"/>
      <c r="G414" s="12"/>
    </row>
    <row r="415" spans="1:7" s="743" customFormat="1">
      <c r="A415" s="755"/>
      <c r="B415" s="755"/>
      <c r="C415" s="755"/>
      <c r="D415" s="752"/>
      <c r="E415" s="752"/>
      <c r="F415" s="752"/>
    </row>
    <row r="416" spans="1:7" ht="14.25">
      <c r="B416" s="703" t="s">
        <v>329</v>
      </c>
      <c r="C416" s="270"/>
      <c r="D416" s="976" t="s">
        <v>1365</v>
      </c>
      <c r="E416" s="976"/>
      <c r="F416" s="976"/>
      <c r="G416" s="12"/>
    </row>
    <row r="417" spans="1:7">
      <c r="D417" s="976"/>
      <c r="E417" s="976"/>
      <c r="F417" s="976"/>
      <c r="G417" s="12"/>
    </row>
    <row r="418" spans="1:7">
      <c r="D418" s="138"/>
      <c r="E418" s="138"/>
      <c r="F418" s="138"/>
      <c r="G418" s="12"/>
    </row>
    <row r="419" spans="1:7" ht="14.25">
      <c r="B419" s="703" t="s">
        <v>329</v>
      </c>
      <c r="C419" s="270"/>
      <c r="D419" s="976" t="s">
        <v>1366</v>
      </c>
      <c r="E419" s="976"/>
      <c r="F419" s="976"/>
      <c r="G419" s="12"/>
    </row>
    <row r="420" spans="1:7">
      <c r="D420" s="976"/>
      <c r="E420" s="976"/>
      <c r="F420" s="976"/>
      <c r="G420" s="12"/>
    </row>
    <row r="421" spans="1:7">
      <c r="D421" s="976"/>
      <c r="E421" s="976"/>
      <c r="F421" s="976"/>
      <c r="G421" s="12"/>
    </row>
    <row r="422" spans="1:7">
      <c r="D422" s="976"/>
      <c r="E422" s="976"/>
      <c r="F422" s="976"/>
      <c r="G422" s="12"/>
    </row>
    <row r="423" spans="1:7">
      <c r="B423" s="703" t="s">
        <v>329</v>
      </c>
      <c r="D423" s="976"/>
      <c r="E423" s="976"/>
      <c r="F423" s="976"/>
      <c r="G423" s="12"/>
    </row>
    <row r="424" spans="1:7">
      <c r="A424" s="12"/>
      <c r="B424" s="12"/>
      <c r="C424" s="12"/>
      <c r="D424" s="976"/>
      <c r="E424" s="976"/>
      <c r="F424" s="976"/>
      <c r="G424" s="12"/>
    </row>
    <row r="425" spans="1:7">
      <c r="A425" s="12"/>
      <c r="C425" s="12"/>
      <c r="D425" s="976"/>
      <c r="E425" s="976"/>
      <c r="F425" s="976"/>
      <c r="G425" s="12"/>
    </row>
    <row r="426" spans="1:7">
      <c r="A426" s="12"/>
      <c r="B426" s="703" t="s">
        <v>329</v>
      </c>
      <c r="C426" s="12"/>
      <c r="D426" s="976"/>
      <c r="E426" s="976"/>
      <c r="F426" s="976"/>
      <c r="G426" s="12"/>
    </row>
    <row r="427" spans="1:7">
      <c r="A427" s="12"/>
      <c r="B427" s="12"/>
      <c r="C427" s="12"/>
      <c r="D427" s="976"/>
      <c r="E427" s="976"/>
      <c r="F427" s="976"/>
      <c r="G427" s="12"/>
    </row>
    <row r="428" spans="1:7">
      <c r="A428" s="12"/>
      <c r="C428" s="12"/>
      <c r="D428" s="976"/>
      <c r="E428" s="976"/>
      <c r="F428" s="976"/>
      <c r="G428" s="12"/>
    </row>
    <row r="429" spans="1:7">
      <c r="A429" s="12"/>
      <c r="C429" s="12"/>
      <c r="D429" s="976"/>
      <c r="E429" s="976"/>
      <c r="F429" s="976"/>
      <c r="G429" s="12"/>
    </row>
    <row r="430" spans="1:7">
      <c r="A430" s="12"/>
      <c r="B430" s="703" t="s">
        <v>329</v>
      </c>
      <c r="C430" s="12"/>
      <c r="D430" s="976"/>
      <c r="E430" s="976"/>
      <c r="F430" s="976"/>
      <c r="G430" s="12"/>
    </row>
    <row r="431" spans="1:7">
      <c r="A431" s="12"/>
      <c r="B431" s="12"/>
      <c r="C431" s="12"/>
      <c r="D431" s="976"/>
      <c r="E431" s="976"/>
      <c r="F431" s="976"/>
      <c r="G431" s="12"/>
    </row>
    <row r="432" spans="1:7">
      <c r="A432" s="12"/>
      <c r="B432" s="703" t="s">
        <v>329</v>
      </c>
      <c r="C432" s="12"/>
      <c r="D432" s="976"/>
      <c r="E432" s="976"/>
      <c r="F432" s="976"/>
      <c r="G432" s="12"/>
    </row>
    <row r="433" spans="1:7" s="743" customFormat="1">
      <c r="D433" s="753"/>
      <c r="E433" s="753"/>
      <c r="F433" s="753"/>
    </row>
    <row r="434" spans="1:7">
      <c r="A434" s="12"/>
      <c r="B434" s="742" t="s">
        <v>329</v>
      </c>
      <c r="C434" s="12"/>
      <c r="D434" s="976" t="s">
        <v>1367</v>
      </c>
      <c r="E434" s="976"/>
      <c r="F434" s="976"/>
      <c r="G434" s="12"/>
    </row>
    <row r="435" spans="1:7">
      <c r="A435" s="12"/>
      <c r="B435" s="12"/>
      <c r="C435" s="12"/>
      <c r="D435" s="976"/>
      <c r="E435" s="976"/>
      <c r="F435" s="976"/>
      <c r="G435" s="12"/>
    </row>
    <row r="436" spans="1:7">
      <c r="A436" s="12"/>
      <c r="B436" s="12"/>
      <c r="C436" s="12"/>
      <c r="D436" s="976"/>
      <c r="E436" s="976"/>
      <c r="F436" s="976"/>
      <c r="G436" s="12"/>
    </row>
    <row r="437" spans="1:7">
      <c r="A437" s="12"/>
      <c r="B437" s="12"/>
      <c r="C437" s="12"/>
      <c r="D437" s="976"/>
      <c r="E437" s="976"/>
      <c r="F437" s="976"/>
      <c r="G437" s="12"/>
    </row>
    <row r="438" spans="1:7">
      <c r="D438" s="976"/>
      <c r="E438" s="976"/>
      <c r="F438" s="976"/>
    </row>
    <row r="439" spans="1:7">
      <c r="D439" s="138"/>
      <c r="E439" s="138"/>
      <c r="F439" s="138"/>
    </row>
    <row r="440" spans="1:7">
      <c r="B440" s="703" t="s">
        <v>329</v>
      </c>
      <c r="D440" s="977" t="s">
        <v>1368</v>
      </c>
      <c r="E440" s="977"/>
      <c r="F440" s="977"/>
    </row>
    <row r="441" spans="1:7">
      <c r="A441" s="138"/>
      <c r="B441" s="138"/>
    </row>
    <row r="442" spans="1:7">
      <c r="A442" s="982" t="s">
        <v>1209</v>
      </c>
      <c r="B442" s="982"/>
      <c r="C442" s="982"/>
      <c r="D442" s="982"/>
      <c r="E442" s="982"/>
      <c r="F442" s="982"/>
      <c r="G442" s="982"/>
    </row>
    <row r="443" spans="1:7">
      <c r="A443" s="138"/>
      <c r="B443" s="138"/>
    </row>
    <row r="444" spans="1:7">
      <c r="D444" s="978" t="s">
        <v>978</v>
      </c>
      <c r="E444" s="978"/>
      <c r="F444" s="978"/>
    </row>
    <row r="445" spans="1:7" s="39" customFormat="1" ht="14.25">
      <c r="A445" s="420"/>
      <c r="B445" s="420"/>
      <c r="C445" s="282"/>
      <c r="D445" s="979" t="s">
        <v>1369</v>
      </c>
      <c r="E445" s="979"/>
      <c r="F445" s="979"/>
      <c r="G445" s="133"/>
    </row>
    <row r="446" spans="1:7" s="39" customFormat="1" ht="14.25">
      <c r="A446" s="420"/>
      <c r="B446" s="420"/>
      <c r="C446" s="282"/>
      <c r="D446" s="756"/>
      <c r="E446" s="6"/>
      <c r="F446" s="6"/>
      <c r="G446" s="133"/>
    </row>
    <row r="447" spans="1:7" s="39" customFormat="1" ht="14.25">
      <c r="A447" s="270"/>
      <c r="B447" s="703" t="s">
        <v>329</v>
      </c>
      <c r="C447" s="282"/>
      <c r="D447" s="980" t="s">
        <v>1370</v>
      </c>
      <c r="E447" s="980"/>
      <c r="F447" s="980"/>
      <c r="G447" s="133"/>
    </row>
    <row r="448" spans="1:7" s="39" customFormat="1" ht="14.25">
      <c r="A448" s="270"/>
      <c r="B448" s="270"/>
      <c r="C448" s="282"/>
      <c r="D448" s="980"/>
      <c r="E448" s="980"/>
      <c r="F448" s="980"/>
      <c r="G448" s="133"/>
    </row>
    <row r="449" spans="1:7" s="39" customFormat="1" ht="14.25">
      <c r="A449" s="270"/>
      <c r="B449" s="270"/>
      <c r="C449" s="282"/>
      <c r="D449" s="754"/>
      <c r="E449" s="6"/>
      <c r="F449" s="6"/>
      <c r="G449" s="133"/>
    </row>
    <row r="450" spans="1:7">
      <c r="B450" s="703" t="s">
        <v>329</v>
      </c>
      <c r="D450" s="981" t="s">
        <v>1371</v>
      </c>
      <c r="E450" s="981"/>
      <c r="F450" s="981"/>
    </row>
    <row r="451" spans="1:7" ht="14.25">
      <c r="A451" s="270"/>
      <c r="D451" s="981"/>
      <c r="E451" s="981"/>
      <c r="F451" s="981"/>
    </row>
    <row r="452" spans="1:7" ht="14.25">
      <c r="A452" s="270"/>
      <c r="B452" s="270"/>
      <c r="D452" s="981"/>
      <c r="E452" s="981"/>
      <c r="F452" s="981"/>
    </row>
    <row r="453" spans="1:7" ht="14.25">
      <c r="A453" s="270"/>
      <c r="B453" s="270"/>
      <c r="D453" s="981"/>
      <c r="E453" s="981"/>
      <c r="F453" s="981"/>
    </row>
    <row r="454" spans="1:7">
      <c r="D454" s="702"/>
      <c r="E454" s="702"/>
      <c r="F454" s="702"/>
      <c r="G454" s="12"/>
    </row>
    <row r="455" spans="1:7" ht="14.25">
      <c r="A455" s="270"/>
      <c r="B455" s="703" t="s">
        <v>329</v>
      </c>
      <c r="D455" s="963" t="s">
        <v>1372</v>
      </c>
      <c r="E455" s="963"/>
      <c r="F455" s="963"/>
      <c r="G455" s="12"/>
    </row>
    <row r="456" spans="1:7" ht="14.25">
      <c r="A456" s="270"/>
      <c r="B456" s="270"/>
      <c r="D456" s="963"/>
      <c r="E456" s="963"/>
      <c r="F456" s="963"/>
      <c r="G456" s="12"/>
    </row>
    <row r="457" spans="1:7" ht="14.25">
      <c r="A457" s="270"/>
      <c r="D457" s="963"/>
      <c r="E457" s="963"/>
      <c r="F457" s="963"/>
      <c r="G457" s="12"/>
    </row>
    <row r="458" spans="1:7" ht="14.25">
      <c r="A458" s="270"/>
      <c r="B458" s="270"/>
      <c r="D458" s="702"/>
      <c r="E458" s="702"/>
      <c r="F458" s="702"/>
      <c r="G458" s="12"/>
    </row>
    <row r="459" spans="1:7" ht="14.25">
      <c r="A459" s="270"/>
      <c r="B459" s="742" t="s">
        <v>329</v>
      </c>
      <c r="D459" s="975" t="s">
        <v>1373</v>
      </c>
      <c r="E459" s="975"/>
      <c r="F459" s="975"/>
      <c r="G459" s="12"/>
    </row>
    <row r="460" spans="1:7" ht="14.25">
      <c r="A460" s="270"/>
      <c r="B460" s="270"/>
      <c r="D460" s="754"/>
      <c r="E460" s="6"/>
      <c r="F460" s="6"/>
      <c r="G460" s="12"/>
    </row>
    <row r="461" spans="1:7" ht="14.25">
      <c r="A461" s="270"/>
      <c r="B461" s="703" t="s">
        <v>329</v>
      </c>
      <c r="D461" s="962" t="s">
        <v>1374</v>
      </c>
      <c r="E461" s="962"/>
      <c r="F461" s="962"/>
      <c r="G461" s="12"/>
    </row>
    <row r="462" spans="1:7" ht="14.25">
      <c r="A462" s="270"/>
      <c r="D462" s="962"/>
      <c r="E462" s="962"/>
      <c r="F462" s="962"/>
      <c r="G462" s="12"/>
    </row>
    <row r="463" spans="1:7">
      <c r="A463" s="23"/>
      <c r="B463" s="699"/>
      <c r="D463" s="757"/>
      <c r="E463" s="6"/>
      <c r="F463" s="6"/>
      <c r="G463" s="12"/>
    </row>
    <row r="464" spans="1:7">
      <c r="A464" s="23"/>
      <c r="B464" s="742" t="s">
        <v>329</v>
      </c>
      <c r="D464" s="975" t="s">
        <v>1375</v>
      </c>
      <c r="E464" s="975"/>
      <c r="F464" s="975"/>
      <c r="G464" s="12"/>
    </row>
    <row r="465" spans="1:7" ht="14.25">
      <c r="A465" s="270"/>
      <c r="B465" s="270"/>
      <c r="D465" s="138"/>
    </row>
    <row r="466" spans="1:7">
      <c r="A466" s="982" t="s">
        <v>1210</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983" t="s">
        <v>875</v>
      </c>
      <c r="E468" s="983"/>
      <c r="F468" s="983"/>
      <c r="G468" s="187"/>
    </row>
    <row r="469" spans="1:7" customFormat="1" ht="13.15" customHeight="1">
      <c r="A469" s="269"/>
      <c r="B469" s="269"/>
      <c r="C469" s="323"/>
      <c r="D469" s="984" t="s">
        <v>1253</v>
      </c>
      <c r="E469" s="984"/>
      <c r="F469" s="984"/>
      <c r="G469" s="152"/>
    </row>
    <row r="470" spans="1:7" customFormat="1">
      <c r="A470" s="269"/>
      <c r="B470" s="269"/>
      <c r="C470" s="323"/>
      <c r="D470" s="984"/>
      <c r="E470" s="984"/>
      <c r="F470" s="984"/>
      <c r="G470" s="152"/>
    </row>
    <row r="471" spans="1:7" customFormat="1">
      <c r="A471" s="269"/>
      <c r="B471" s="269"/>
      <c r="C471" s="323"/>
      <c r="D471" s="984"/>
      <c r="E471" s="984"/>
      <c r="F471" s="984"/>
      <c r="G471" s="152"/>
    </row>
    <row r="472" spans="1:7" customFormat="1">
      <c r="A472" s="269"/>
      <c r="B472" s="269"/>
      <c r="C472" s="323"/>
      <c r="D472" s="984"/>
      <c r="E472" s="984"/>
      <c r="F472" s="984"/>
      <c r="G472" s="152"/>
    </row>
    <row r="473" spans="1:7" customFormat="1">
      <c r="A473" s="269"/>
      <c r="B473" s="269"/>
      <c r="C473" s="323"/>
      <c r="D473" s="984"/>
      <c r="E473" s="984"/>
      <c r="F473" s="984"/>
      <c r="G473" s="152"/>
    </row>
    <row r="474" spans="1:7" customFormat="1">
      <c r="A474" s="269"/>
      <c r="B474" s="269"/>
      <c r="C474" s="323"/>
      <c r="D474" s="488"/>
      <c r="E474" s="152"/>
      <c r="F474" s="154"/>
      <c r="G474" s="152"/>
    </row>
    <row r="475" spans="1:7" customFormat="1" ht="14.45" customHeight="1">
      <c r="A475" s="270"/>
      <c r="B475" s="703" t="s">
        <v>329</v>
      </c>
      <c r="C475" s="323"/>
      <c r="D475" s="1024" t="s">
        <v>1244</v>
      </c>
      <c r="E475" s="1024"/>
      <c r="F475" s="1024"/>
      <c r="G475" s="152"/>
    </row>
    <row r="476" spans="1:7" customFormat="1">
      <c r="A476" s="269"/>
      <c r="B476" s="269"/>
      <c r="C476" s="323"/>
      <c r="D476" s="1024"/>
      <c r="E476" s="1024"/>
      <c r="F476" s="1024"/>
      <c r="G476" s="152"/>
    </row>
    <row r="477" spans="1:7" s="704" customFormat="1">
      <c r="A477" s="269"/>
      <c r="B477" s="269"/>
      <c r="C477" s="323"/>
      <c r="D477" s="1024"/>
      <c r="E477" s="1024"/>
      <c r="F477" s="1024"/>
      <c r="G477" s="152"/>
    </row>
    <row r="478" spans="1:7" s="704" customFormat="1">
      <c r="A478" s="269"/>
      <c r="B478" s="269"/>
      <c r="C478" s="323"/>
      <c r="D478" s="1024"/>
      <c r="E478" s="1024"/>
      <c r="F478" s="1024"/>
      <c r="G478" s="152"/>
    </row>
    <row r="479" spans="1:7" customFormat="1">
      <c r="A479" s="269"/>
      <c r="B479" s="269"/>
      <c r="C479" s="323"/>
      <c r="D479" s="1024"/>
      <c r="E479" s="1024"/>
      <c r="F479" s="1024"/>
      <c r="G479" s="152"/>
    </row>
    <row r="480" spans="1:7" customFormat="1">
      <c r="A480" s="269"/>
      <c r="B480" s="269"/>
      <c r="C480" s="323"/>
      <c r="D480" s="460"/>
      <c r="E480" s="152"/>
      <c r="F480" s="154"/>
      <c r="G480" s="152"/>
    </row>
    <row r="481" spans="1:7" customFormat="1" ht="14.45" customHeight="1">
      <c r="A481" s="270"/>
      <c r="B481" s="703" t="s">
        <v>329</v>
      </c>
      <c r="C481" s="323"/>
      <c r="D481" s="1024" t="s">
        <v>1247</v>
      </c>
      <c r="E481" s="1024"/>
      <c r="F481" s="1024"/>
      <c r="G481" s="152"/>
    </row>
    <row r="482" spans="1:7" customFormat="1">
      <c r="A482" s="269"/>
      <c r="B482" s="269"/>
      <c r="C482" s="323"/>
      <c r="D482" s="1024"/>
      <c r="E482" s="1024"/>
      <c r="F482" s="1024"/>
      <c r="G482" s="152"/>
    </row>
    <row r="483" spans="1:7" s="704" customFormat="1">
      <c r="A483" s="269"/>
      <c r="B483" s="269"/>
      <c r="C483" s="323"/>
      <c r="D483" s="1024"/>
      <c r="E483" s="1024"/>
      <c r="F483" s="1024"/>
      <c r="G483" s="152"/>
    </row>
    <row r="484" spans="1:7" customFormat="1">
      <c r="A484" s="269"/>
      <c r="B484" s="269"/>
      <c r="C484" s="323"/>
      <c r="D484" s="1024"/>
      <c r="E484" s="1024"/>
      <c r="F484" s="1024"/>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4" t="s">
        <v>1245</v>
      </c>
      <c r="E486" s="1024"/>
      <c r="F486" s="1024"/>
      <c r="G486" s="152"/>
    </row>
    <row r="487" spans="1:7" customFormat="1">
      <c r="A487" s="269"/>
      <c r="B487" s="269"/>
      <c r="C487" s="323"/>
      <c r="D487" s="1024"/>
      <c r="E487" s="1024"/>
      <c r="F487" s="1024"/>
      <c r="G487" s="152"/>
    </row>
    <row r="488" spans="1:7" customFormat="1">
      <c r="A488" s="269"/>
      <c r="B488" s="269"/>
      <c r="C488" s="323"/>
      <c r="D488" s="1024"/>
      <c r="E488" s="1024"/>
      <c r="F488" s="1024"/>
      <c r="G488" s="152"/>
    </row>
    <row r="489" spans="1:7" s="704" customFormat="1">
      <c r="A489" s="269"/>
      <c r="B489" s="269"/>
      <c r="C489" s="323"/>
      <c r="D489" s="724"/>
      <c r="E489" s="724"/>
      <c r="F489" s="724"/>
      <c r="G489" s="152"/>
    </row>
    <row r="490" spans="1:7" customFormat="1" ht="14.45" customHeight="1">
      <c r="A490" s="270"/>
      <c r="B490" s="703" t="s">
        <v>329</v>
      </c>
      <c r="C490" s="323"/>
      <c r="D490" s="1024" t="s">
        <v>1246</v>
      </c>
      <c r="E490" s="1024"/>
      <c r="F490" s="1024"/>
      <c r="G490" s="152"/>
    </row>
    <row r="491" spans="1:7" customFormat="1">
      <c r="A491" s="269"/>
      <c r="B491" s="269"/>
      <c r="C491" s="323"/>
      <c r="D491" s="1024"/>
      <c r="E491" s="1024"/>
      <c r="F491" s="1024"/>
      <c r="G491" s="152"/>
    </row>
    <row r="492" spans="1:7" customFormat="1">
      <c r="A492" s="269"/>
      <c r="B492" s="269"/>
      <c r="C492" s="323"/>
      <c r="D492" s="1024"/>
      <c r="E492" s="1024"/>
      <c r="F492" s="1024"/>
      <c r="G492" s="152"/>
    </row>
    <row r="493" spans="1:7" customFormat="1">
      <c r="A493" s="269"/>
      <c r="B493" s="269"/>
      <c r="C493" s="323"/>
      <c r="D493" s="1024"/>
      <c r="E493" s="1024"/>
      <c r="F493" s="1024"/>
      <c r="G493" s="152"/>
    </row>
    <row r="494" spans="1:7" customFormat="1">
      <c r="A494" s="269"/>
      <c r="B494" s="269"/>
      <c r="C494" s="323"/>
      <c r="D494" s="1024"/>
      <c r="E494" s="1024"/>
      <c r="F494" s="1024"/>
      <c r="G494" s="152"/>
    </row>
    <row r="495" spans="1:7" customFormat="1">
      <c r="A495" s="269"/>
      <c r="B495" s="269"/>
      <c r="C495" s="323"/>
      <c r="D495" s="1024"/>
      <c r="E495" s="1024"/>
      <c r="F495" s="1024"/>
      <c r="G495" s="152"/>
    </row>
    <row r="496" spans="1:7" customFormat="1">
      <c r="A496" s="269"/>
      <c r="B496" s="269"/>
      <c r="C496" s="323"/>
      <c r="D496" s="1024"/>
      <c r="E496" s="1024"/>
      <c r="F496" s="1024"/>
      <c r="G496" s="152"/>
    </row>
    <row r="497" spans="1:7" customFormat="1">
      <c r="A497" s="504"/>
      <c r="B497" s="504"/>
      <c r="C497" s="503"/>
      <c r="D497" s="1024"/>
      <c r="E497" s="1024"/>
      <c r="F497" s="1024"/>
      <c r="G497" s="152"/>
    </row>
    <row r="498" spans="1:7" customFormat="1">
      <c r="A498" s="504"/>
      <c r="B498" s="504"/>
      <c r="C498" s="503"/>
      <c r="D498" s="1024"/>
      <c r="E498" s="1024"/>
      <c r="F498" s="1024"/>
      <c r="G498" s="152"/>
    </row>
    <row r="499" spans="1:7" customFormat="1">
      <c r="A499" s="504"/>
      <c r="B499" s="504"/>
      <c r="C499" s="503"/>
      <c r="D499" s="460"/>
      <c r="E499" s="152"/>
      <c r="F499" s="154"/>
      <c r="G499" s="152"/>
    </row>
    <row r="500" spans="1:7" customFormat="1" ht="13.15" customHeight="1">
      <c r="A500" s="504"/>
      <c r="B500" s="703" t="s">
        <v>329</v>
      </c>
      <c r="C500" s="503"/>
      <c r="D500" s="974" t="s">
        <v>1390</v>
      </c>
      <c r="E500" s="974"/>
      <c r="F500" s="974"/>
      <c r="G500" s="152"/>
    </row>
    <row r="501" spans="1:7" customFormat="1">
      <c r="A501" s="504"/>
      <c r="B501" s="504"/>
      <c r="C501" s="503"/>
      <c r="D501" s="974"/>
      <c r="E501" s="974"/>
      <c r="F501" s="974"/>
      <c r="G501" s="152"/>
    </row>
    <row r="502" spans="1:7" customFormat="1">
      <c r="A502" s="504"/>
      <c r="B502" s="504"/>
      <c r="C502" s="503"/>
      <c r="D502" s="974"/>
      <c r="E502" s="974"/>
      <c r="F502" s="974"/>
      <c r="G502" s="152"/>
    </row>
    <row r="503" spans="1:7" customFormat="1">
      <c r="A503" s="504"/>
      <c r="B503" s="504"/>
      <c r="C503" s="503"/>
      <c r="D503" s="974"/>
      <c r="E503" s="974"/>
      <c r="F503" s="974"/>
      <c r="G503" s="152"/>
    </row>
    <row r="504" spans="1:7" customFormat="1">
      <c r="A504" s="269"/>
      <c r="B504" s="269"/>
      <c r="C504" s="323"/>
      <c r="D504" s="974"/>
      <c r="E504" s="974"/>
      <c r="F504" s="974"/>
      <c r="G504" s="152"/>
    </row>
    <row r="505" spans="1:7" s="741" customFormat="1">
      <c r="A505" s="744"/>
      <c r="B505" s="744"/>
      <c r="C505" s="323"/>
      <c r="D505" s="765"/>
      <c r="E505" s="765"/>
      <c r="F505" s="765"/>
      <c r="G505" s="152"/>
    </row>
    <row r="506" spans="1:7" customFormat="1" ht="14.45" customHeight="1">
      <c r="A506" s="270"/>
      <c r="B506" s="703" t="s">
        <v>329</v>
      </c>
      <c r="C506" s="10"/>
      <c r="D506" s="1024" t="s">
        <v>1248</v>
      </c>
      <c r="E506" s="1024"/>
      <c r="F506" s="1024"/>
      <c r="G506" s="152"/>
    </row>
    <row r="507" spans="1:7" customFormat="1">
      <c r="A507" s="135"/>
      <c r="B507" s="700"/>
      <c r="C507" s="10"/>
      <c r="D507" s="1024"/>
      <c r="E507" s="1024"/>
      <c r="F507" s="1024"/>
      <c r="G507" s="152"/>
    </row>
    <row r="508" spans="1:7" customFormat="1">
      <c r="A508" s="135"/>
      <c r="B508" s="700"/>
      <c r="C508" s="10"/>
      <c r="D508" s="1024"/>
      <c r="E508" s="1024"/>
      <c r="F508" s="1024"/>
      <c r="G508" s="152"/>
    </row>
    <row r="509" spans="1:7" customFormat="1" ht="12" customHeight="1">
      <c r="A509" s="138"/>
      <c r="B509" s="138"/>
      <c r="C509" s="325"/>
      <c r="D509" s="138"/>
      <c r="E509" s="152"/>
      <c r="F509" s="324"/>
      <c r="G509" s="152"/>
    </row>
    <row r="510" spans="1:7">
      <c r="A510" s="982" t="s">
        <v>1211</v>
      </c>
      <c r="B510" s="982"/>
      <c r="C510" s="982"/>
      <c r="D510" s="982"/>
      <c r="E510" s="982"/>
      <c r="F510" s="982"/>
      <c r="G510" s="982"/>
    </row>
    <row r="511" spans="1:7">
      <c r="A511" s="138"/>
      <c r="B511" s="138"/>
      <c r="C511" s="275"/>
      <c r="F511" s="137"/>
    </row>
    <row r="512" spans="1:7">
      <c r="B512" s="1010" t="s">
        <v>484</v>
      </c>
      <c r="C512" s="1010"/>
      <c r="D512" s="1010"/>
      <c r="E512" s="1010"/>
      <c r="F512" s="1010"/>
    </row>
    <row r="513" spans="1:7">
      <c r="A513" s="138"/>
      <c r="B513" s="138"/>
      <c r="C513" s="275"/>
      <c r="D513" s="138"/>
      <c r="F513" s="138"/>
    </row>
    <row r="514" spans="1:7">
      <c r="A514" s="1032" t="s">
        <v>1212</v>
      </c>
      <c r="B514" s="1032"/>
      <c r="C514" s="1032"/>
      <c r="D514" s="1032"/>
      <c r="E514" s="1032"/>
      <c r="F514" s="1032"/>
      <c r="G514" s="1032"/>
    </row>
    <row r="515" spans="1:7">
      <c r="A515" s="138"/>
      <c r="B515" s="138"/>
      <c r="C515" s="275"/>
      <c r="D515" s="138"/>
      <c r="F515" s="138"/>
    </row>
    <row r="516" spans="1:7">
      <c r="C516" s="275"/>
      <c r="D516" s="985" t="s">
        <v>737</v>
      </c>
      <c r="E516" s="985"/>
      <c r="F516" s="985"/>
    </row>
    <row r="517" spans="1:7" s="706" customFormat="1">
      <c r="A517" s="723"/>
      <c r="B517" s="723"/>
      <c r="C517" s="275"/>
      <c r="D517" s="975" t="s">
        <v>1269</v>
      </c>
      <c r="E517" s="975"/>
      <c r="F517" s="975"/>
      <c r="G517" s="7"/>
    </row>
    <row r="518" spans="1:7" s="706" customFormat="1">
      <c r="A518" s="723"/>
      <c r="B518" s="723"/>
      <c r="C518" s="275"/>
      <c r="D518" s="728"/>
      <c r="E518" s="728"/>
      <c r="F518" s="728"/>
      <c r="G518" s="7"/>
    </row>
    <row r="519" spans="1:7" ht="13.15" customHeight="1">
      <c r="A519" s="270"/>
      <c r="B519" s="703" t="s">
        <v>329</v>
      </c>
      <c r="C519" s="275"/>
      <c r="D519" s="975" t="s">
        <v>979</v>
      </c>
      <c r="E519" s="975"/>
      <c r="F519" s="975"/>
      <c r="G519" s="12"/>
    </row>
    <row r="520" spans="1:7" ht="13.15" customHeight="1">
      <c r="A520" s="275"/>
      <c r="B520" s="275"/>
      <c r="C520" s="275"/>
      <c r="D520" s="728"/>
      <c r="E520" s="701"/>
      <c r="F520" s="701"/>
      <c r="G520" s="12"/>
    </row>
    <row r="521" spans="1:7" ht="14.25">
      <c r="A521" s="270"/>
      <c r="B521" s="703" t="s">
        <v>329</v>
      </c>
      <c r="C521" s="275"/>
      <c r="D521" s="962" t="s">
        <v>1270</v>
      </c>
      <c r="E521" s="962"/>
      <c r="F521" s="962"/>
      <c r="G521" s="12"/>
    </row>
    <row r="522" spans="1:7">
      <c r="A522" s="275"/>
      <c r="B522" s="275"/>
      <c r="C522" s="275"/>
      <c r="D522" s="962"/>
      <c r="E522" s="962"/>
      <c r="F522" s="962"/>
      <c r="G522" s="12"/>
    </row>
    <row r="523" spans="1:7">
      <c r="A523" s="275"/>
      <c r="B523" s="275"/>
      <c r="C523" s="275"/>
      <c r="D523" s="138"/>
      <c r="E523" s="138"/>
      <c r="F523" s="138"/>
      <c r="G523" s="12"/>
    </row>
    <row r="524" spans="1:7" ht="14.25">
      <c r="A524" s="270"/>
      <c r="B524" s="703" t="s">
        <v>329</v>
      </c>
      <c r="C524" s="275"/>
      <c r="D524" s="962" t="s">
        <v>1271</v>
      </c>
      <c r="E524" s="962"/>
      <c r="F524" s="962"/>
      <c r="G524" s="12"/>
    </row>
    <row r="525" spans="1:7">
      <c r="A525" s="275"/>
      <c r="B525" s="275"/>
      <c r="C525" s="275"/>
      <c r="D525" s="962"/>
      <c r="E525" s="962"/>
      <c r="F525" s="962"/>
      <c r="G525" s="12"/>
    </row>
    <row r="526" spans="1:7">
      <c r="A526" s="275"/>
      <c r="B526" s="275"/>
      <c r="C526" s="275"/>
      <c r="D526" s="138"/>
      <c r="E526" s="138"/>
      <c r="F526" s="138"/>
      <c r="G526" s="12"/>
    </row>
    <row r="527" spans="1:7" ht="14.25">
      <c r="A527" s="270"/>
      <c r="B527" s="703" t="s">
        <v>329</v>
      </c>
      <c r="C527" s="275"/>
      <c r="D527" s="962" t="s">
        <v>1272</v>
      </c>
      <c r="E527" s="962"/>
      <c r="F527" s="962"/>
      <c r="G527" s="12"/>
    </row>
    <row r="528" spans="1:7">
      <c r="A528" s="275"/>
      <c r="B528" s="275"/>
      <c r="C528" s="275"/>
      <c r="D528" s="962"/>
      <c r="E528" s="962"/>
      <c r="F528" s="962"/>
      <c r="G528" s="12"/>
    </row>
    <row r="529" spans="1:7">
      <c r="A529" s="275"/>
      <c r="B529" s="275"/>
      <c r="C529" s="275"/>
      <c r="D529" s="138"/>
      <c r="E529" s="138"/>
      <c r="F529" s="138"/>
      <c r="G529" s="12"/>
    </row>
    <row r="530" spans="1:7" ht="14.25">
      <c r="A530" s="270"/>
      <c r="B530" s="703" t="s">
        <v>329</v>
      </c>
      <c r="C530" s="275"/>
      <c r="D530" s="962" t="s">
        <v>1273</v>
      </c>
      <c r="E530" s="962"/>
      <c r="F530" s="962"/>
      <c r="G530" s="12"/>
    </row>
    <row r="531" spans="1:7">
      <c r="A531" s="275"/>
      <c r="B531" s="275"/>
      <c r="C531" s="275"/>
      <c r="D531" s="962"/>
      <c r="E531" s="962"/>
      <c r="F531" s="962"/>
      <c r="G531" s="12"/>
    </row>
    <row r="532" spans="1:7">
      <c r="A532" s="275"/>
      <c r="B532" s="275"/>
      <c r="C532" s="275"/>
      <c r="D532" s="962"/>
      <c r="E532" s="962"/>
      <c r="F532" s="962"/>
      <c r="G532" s="12"/>
    </row>
    <row r="533" spans="1:7">
      <c r="A533" s="275"/>
      <c r="B533" s="275"/>
      <c r="C533" s="275"/>
      <c r="D533" s="138"/>
      <c r="E533" s="138"/>
      <c r="F533" s="138"/>
    </row>
    <row r="534" spans="1:7" ht="14.25">
      <c r="A534" s="270"/>
      <c r="B534" s="703" t="s">
        <v>329</v>
      </c>
      <c r="C534" s="275"/>
      <c r="D534" s="997" t="s">
        <v>1391</v>
      </c>
      <c r="E534" s="997"/>
      <c r="F534" s="997"/>
    </row>
    <row r="535" spans="1:7">
      <c r="A535" s="275"/>
      <c r="B535" s="275"/>
      <c r="C535" s="275"/>
      <c r="D535" s="997"/>
      <c r="E535" s="997"/>
      <c r="F535" s="997"/>
    </row>
    <row r="536" spans="1:7">
      <c r="A536" s="275"/>
      <c r="B536" s="275"/>
      <c r="C536" s="275"/>
      <c r="D536" s="138"/>
      <c r="E536" s="138"/>
      <c r="F536" s="138"/>
    </row>
    <row r="537" spans="1:7" ht="14.25">
      <c r="A537" s="270"/>
      <c r="B537" s="703" t="s">
        <v>329</v>
      </c>
      <c r="C537" s="275"/>
      <c r="D537" s="997" t="s">
        <v>1274</v>
      </c>
      <c r="E537" s="997"/>
      <c r="F537" s="997"/>
    </row>
    <row r="538" spans="1:7">
      <c r="A538" s="275"/>
      <c r="B538" s="275"/>
      <c r="C538" s="275"/>
      <c r="D538" s="997"/>
      <c r="E538" s="997"/>
      <c r="F538" s="997"/>
    </row>
    <row r="539" spans="1:7">
      <c r="A539" s="275"/>
      <c r="B539" s="275"/>
      <c r="C539" s="275"/>
      <c r="D539" s="138"/>
      <c r="E539" s="138"/>
      <c r="F539" s="138"/>
    </row>
    <row r="540" spans="1:7" ht="14.25">
      <c r="A540" s="270"/>
      <c r="B540" s="703" t="s">
        <v>329</v>
      </c>
      <c r="C540" s="275"/>
      <c r="D540" s="962" t="s">
        <v>1275</v>
      </c>
      <c r="E540" s="962"/>
      <c r="F540" s="962"/>
    </row>
    <row r="541" spans="1:7">
      <c r="A541" s="275"/>
      <c r="B541" s="275"/>
      <c r="C541" s="275"/>
      <c r="D541" s="962"/>
      <c r="E541" s="962"/>
      <c r="F541" s="962"/>
      <c r="G541" s="57"/>
    </row>
    <row r="542" spans="1:7">
      <c r="A542" s="275"/>
      <c r="B542" s="275"/>
      <c r="C542" s="275"/>
      <c r="D542" s="138"/>
      <c r="E542" s="138"/>
      <c r="F542" s="138"/>
      <c r="G542" s="57"/>
    </row>
    <row r="543" spans="1:7" ht="14.25">
      <c r="A543" s="270"/>
      <c r="B543" s="703" t="s">
        <v>329</v>
      </c>
      <c r="C543" s="275"/>
      <c r="D543" s="975" t="s">
        <v>1276</v>
      </c>
      <c r="E543" s="975"/>
      <c r="F543" s="975"/>
      <c r="G543" s="57"/>
    </row>
    <row r="544" spans="1:7">
      <c r="A544" s="23"/>
      <c r="B544" s="699"/>
      <c r="C544" s="275"/>
      <c r="D544" s="975" t="s">
        <v>905</v>
      </c>
      <c r="E544" s="975"/>
      <c r="F544" s="975"/>
      <c r="G544" s="57"/>
    </row>
    <row r="545" spans="1:7">
      <c r="A545" s="23"/>
      <c r="B545" s="699"/>
      <c r="C545" s="275"/>
      <c r="D545" s="6"/>
      <c r="E545" s="993" t="s">
        <v>1277</v>
      </c>
      <c r="F545" s="993"/>
      <c r="G545" s="57"/>
    </row>
    <row r="546" spans="1:7" ht="14.25">
      <c r="A546" s="270"/>
      <c r="B546" s="270"/>
      <c r="C546" s="275"/>
      <c r="E546" s="138"/>
      <c r="F546" s="138"/>
      <c r="G546" s="57"/>
    </row>
    <row r="547" spans="1:7" ht="14.25">
      <c r="A547" s="270"/>
      <c r="B547" s="703" t="s">
        <v>329</v>
      </c>
      <c r="C547" s="275"/>
      <c r="D547" s="1037" t="s">
        <v>1278</v>
      </c>
      <c r="E547" s="1037"/>
      <c r="F547" s="1037"/>
      <c r="G547" s="57"/>
    </row>
    <row r="548" spans="1:7">
      <c r="C548" s="275"/>
      <c r="D548" s="962" t="s">
        <v>1279</v>
      </c>
      <c r="E548" s="962"/>
      <c r="F548" s="962"/>
      <c r="G548" s="57"/>
    </row>
    <row r="549" spans="1:7">
      <c r="A549" s="275"/>
      <c r="B549" s="275"/>
      <c r="C549" s="275"/>
      <c r="D549" s="962"/>
      <c r="E549" s="962"/>
      <c r="F549" s="962"/>
      <c r="G549" s="57"/>
    </row>
    <row r="550" spans="1:7">
      <c r="A550" s="275"/>
      <c r="B550" s="275"/>
      <c r="C550" s="275"/>
      <c r="D550" s="962"/>
      <c r="E550" s="962"/>
      <c r="F550" s="962"/>
      <c r="G550" s="57"/>
    </row>
    <row r="551" spans="1:7">
      <c r="A551" s="275"/>
      <c r="B551" s="275"/>
      <c r="C551" s="275"/>
      <c r="D551" s="138"/>
      <c r="E551" s="138"/>
      <c r="F551" s="138"/>
      <c r="G551" s="57"/>
    </row>
    <row r="552" spans="1:7" ht="14.25">
      <c r="A552" s="270"/>
      <c r="B552" s="703" t="s">
        <v>329</v>
      </c>
      <c r="C552" s="275"/>
      <c r="D552" s="962" t="s">
        <v>1280</v>
      </c>
      <c r="E552" s="962"/>
      <c r="F552" s="962"/>
      <c r="G552" s="57"/>
    </row>
    <row r="553" spans="1:7" ht="14.25">
      <c r="A553" s="270"/>
      <c r="B553" s="270"/>
      <c r="C553" s="275"/>
      <c r="D553" s="962"/>
      <c r="E553" s="962"/>
      <c r="F553" s="962"/>
      <c r="G553" s="57"/>
    </row>
    <row r="554" spans="1:7" ht="14.25">
      <c r="A554" s="270"/>
      <c r="B554" s="270"/>
      <c r="C554" s="275"/>
      <c r="D554" s="962"/>
      <c r="E554" s="962"/>
      <c r="F554" s="962"/>
      <c r="G554" s="57"/>
    </row>
    <row r="555" spans="1:7" ht="14.25">
      <c r="A555" s="270"/>
      <c r="B555" s="270"/>
      <c r="C555" s="275"/>
      <c r="D555" s="962"/>
      <c r="E555" s="962"/>
      <c r="F555" s="962"/>
      <c r="G555" s="57"/>
    </row>
    <row r="556" spans="1:7" ht="14.25">
      <c r="A556" s="270"/>
      <c r="B556" s="270"/>
      <c r="C556" s="275"/>
      <c r="D556" s="138"/>
      <c r="E556" s="138"/>
      <c r="F556" s="138"/>
      <c r="G556" s="57"/>
    </row>
    <row r="557" spans="1:7">
      <c r="A557" s="982" t="s">
        <v>1213</v>
      </c>
      <c r="B557" s="982"/>
      <c r="C557" s="982"/>
      <c r="D557" s="982"/>
      <c r="E557" s="982"/>
      <c r="F557" s="982"/>
      <c r="G557" s="982"/>
    </row>
    <row r="558" spans="1:7">
      <c r="A558" s="275"/>
      <c r="B558" s="275"/>
      <c r="C558" s="275"/>
      <c r="E558" s="138"/>
      <c r="F558" s="138"/>
      <c r="G558" s="57"/>
    </row>
    <row r="559" spans="1:7" ht="12.75" customHeight="1">
      <c r="C559" s="264"/>
      <c r="D559" s="1011" t="s">
        <v>225</v>
      </c>
      <c r="E559" s="1011"/>
      <c r="F559" s="1011"/>
      <c r="G559" s="57"/>
    </row>
    <row r="560" spans="1:7">
      <c r="A560" s="269"/>
      <c r="B560" s="269"/>
      <c r="C560" s="269"/>
      <c r="D560" s="1005" t="s">
        <v>1229</v>
      </c>
      <c r="E560" s="1005"/>
      <c r="F560" s="1005"/>
      <c r="G560" s="57"/>
    </row>
    <row r="561" spans="1:7">
      <c r="A561" s="12"/>
      <c r="B561" s="12"/>
      <c r="C561" s="269"/>
      <c r="D561" s="393"/>
      <c r="G561" s="57"/>
    </row>
    <row r="562" spans="1:7">
      <c r="A562" s="269"/>
      <c r="B562" s="703" t="s">
        <v>329</v>
      </c>
      <c r="D562" s="1005" t="s">
        <v>985</v>
      </c>
      <c r="E562" s="1005"/>
      <c r="F562" s="1005"/>
      <c r="G562" s="57"/>
    </row>
    <row r="563" spans="1:7">
      <c r="A563" s="23"/>
      <c r="B563" s="699"/>
      <c r="D563" s="335"/>
    </row>
    <row r="564" spans="1:7">
      <c r="A564" s="23"/>
      <c r="B564" s="703" t="s">
        <v>329</v>
      </c>
      <c r="D564" s="981" t="s">
        <v>1230</v>
      </c>
      <c r="E564" s="981"/>
      <c r="F564" s="981"/>
    </row>
    <row r="565" spans="1:7">
      <c r="A565" s="23"/>
      <c r="B565" s="699"/>
      <c r="D565" s="981"/>
      <c r="E565" s="981"/>
      <c r="F565" s="981"/>
    </row>
    <row r="566" spans="1:7">
      <c r="A566" s="23"/>
      <c r="B566" s="712"/>
      <c r="D566" s="981"/>
      <c r="E566" s="981"/>
      <c r="F566" s="981"/>
    </row>
    <row r="567" spans="1:7">
      <c r="A567" s="23"/>
      <c r="B567" s="699"/>
      <c r="D567" s="495"/>
    </row>
    <row r="568" spans="1:7" s="706" customFormat="1">
      <c r="A568" s="712"/>
      <c r="B568" s="703" t="s">
        <v>329</v>
      </c>
      <c r="C568" s="713"/>
      <c r="D568" s="981" t="s">
        <v>1231</v>
      </c>
      <c r="E568" s="981"/>
      <c r="F568" s="981"/>
      <c r="G568" s="7"/>
    </row>
    <row r="569" spans="1:7" s="706" customFormat="1">
      <c r="A569" s="712"/>
      <c r="B569" s="712"/>
      <c r="C569" s="713"/>
      <c r="D569" s="981"/>
      <c r="E569" s="981"/>
      <c r="F569" s="981"/>
      <c r="G569" s="7"/>
    </row>
    <row r="570" spans="1:7" s="706" customFormat="1">
      <c r="A570" s="712"/>
      <c r="B570" s="712"/>
      <c r="C570" s="713"/>
      <c r="D570" s="981"/>
      <c r="E570" s="981"/>
      <c r="F570" s="981"/>
      <c r="G570" s="7"/>
    </row>
    <row r="571" spans="1:7" s="706" customFormat="1">
      <c r="A571" s="712"/>
      <c r="B571" s="712"/>
      <c r="C571" s="713"/>
      <c r="D571" s="981"/>
      <c r="E571" s="981"/>
      <c r="F571" s="981"/>
      <c r="G571" s="7"/>
    </row>
    <row r="572" spans="1:7" s="706" customFormat="1">
      <c r="A572" s="712"/>
      <c r="B572" s="712"/>
      <c r="C572" s="713"/>
      <c r="D572" s="718"/>
      <c r="E572" s="718"/>
      <c r="F572" s="718"/>
      <c r="G572" s="7"/>
    </row>
    <row r="573" spans="1:7">
      <c r="A573" s="23"/>
      <c r="B573" s="703" t="s">
        <v>329</v>
      </c>
      <c r="D573" s="981" t="s">
        <v>1232</v>
      </c>
      <c r="E573" s="981"/>
      <c r="F573" s="981"/>
    </row>
    <row r="574" spans="1:7">
      <c r="A574" s="23"/>
      <c r="B574" s="699"/>
      <c r="D574" s="981"/>
      <c r="E574" s="981"/>
      <c r="F574" s="981"/>
    </row>
    <row r="575" spans="1:7">
      <c r="A575" s="23"/>
      <c r="B575" s="699"/>
      <c r="D575" s="393"/>
    </row>
    <row r="576" spans="1:7" s="706" customFormat="1">
      <c r="A576" s="712"/>
      <c r="B576" s="703" t="s">
        <v>329</v>
      </c>
      <c r="C576" s="713"/>
      <c r="D576" s="1005" t="s">
        <v>1233</v>
      </c>
      <c r="E576" s="1005"/>
      <c r="F576" s="1005"/>
      <c r="G576" s="7"/>
    </row>
    <row r="577" spans="1:7" s="706" customFormat="1">
      <c r="A577" s="712"/>
      <c r="B577" s="712"/>
      <c r="C577" s="713"/>
      <c r="D577" s="1005"/>
      <c r="E577" s="1005"/>
      <c r="F577" s="1005"/>
      <c r="G577" s="7"/>
    </row>
    <row r="578" spans="1:7" s="706" customFormat="1">
      <c r="A578" s="712"/>
      <c r="B578" s="712"/>
      <c r="C578" s="713"/>
      <c r="D578" s="393"/>
      <c r="E578" s="7"/>
      <c r="F578" s="7"/>
      <c r="G578" s="7"/>
    </row>
    <row r="579" spans="1:7" ht="14.25">
      <c r="A579" s="270"/>
      <c r="B579" s="703" t="s">
        <v>329</v>
      </c>
      <c r="D579" s="1005" t="s">
        <v>980</v>
      </c>
      <c r="E579" s="1005"/>
      <c r="F579" s="1005"/>
    </row>
    <row r="580" spans="1:7" ht="14.25">
      <c r="A580" s="270"/>
      <c r="B580" s="270"/>
      <c r="D580" s="393"/>
    </row>
    <row r="581" spans="1:7" ht="14.25">
      <c r="A581" s="270"/>
      <c r="B581" s="703" t="s">
        <v>329</v>
      </c>
      <c r="D581" s="1005" t="s">
        <v>1234</v>
      </c>
      <c r="E581" s="1005"/>
      <c r="F581" s="1005"/>
    </row>
    <row r="582" spans="1:7" ht="14.25">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c r="A588" s="982" t="s">
        <v>1214</v>
      </c>
      <c r="B588" s="982"/>
      <c r="C588" s="982"/>
      <c r="D588" s="982"/>
      <c r="E588" s="982"/>
      <c r="F588" s="982"/>
      <c r="G588" s="982"/>
    </row>
    <row r="589" spans="1:7"/>
    <row r="590" spans="1:7">
      <c r="D590" s="999" t="s">
        <v>1314</v>
      </c>
      <c r="E590" s="999"/>
      <c r="F590" s="999"/>
    </row>
    <row r="591" spans="1:7">
      <c r="D591" s="1038" t="s">
        <v>1315</v>
      </c>
      <c r="E591" s="1038"/>
      <c r="F591" s="1038"/>
    </row>
    <row r="592" spans="1:7" s="743" customFormat="1">
      <c r="A592" s="729"/>
      <c r="B592" s="729"/>
      <c r="C592" s="729"/>
      <c r="D592" s="747"/>
      <c r="E592" s="746"/>
      <c r="F592" s="746"/>
      <c r="G592" s="7"/>
    </row>
    <row r="593" spans="1:7" s="39" customFormat="1" ht="14.25">
      <c r="A593" s="420"/>
      <c r="B593" s="703" t="s">
        <v>329</v>
      </c>
      <c r="C593" s="282"/>
      <c r="D593" s="1001" t="s">
        <v>1316</v>
      </c>
      <c r="E593" s="1001"/>
      <c r="F593" s="1001"/>
      <c r="G593" s="133"/>
    </row>
    <row r="594" spans="1:7">
      <c r="D594" s="1001"/>
      <c r="E594" s="1001"/>
      <c r="F594" s="1001"/>
    </row>
    <row r="595" spans="1:7">
      <c r="D595" s="1001"/>
      <c r="E595" s="1001"/>
      <c r="F595" s="1001"/>
    </row>
    <row r="596" spans="1:7"/>
    <row r="597" spans="1:7">
      <c r="A597" s="982" t="s">
        <v>1215</v>
      </c>
      <c r="B597" s="982"/>
      <c r="C597" s="982"/>
      <c r="D597" s="982"/>
      <c r="E597" s="982"/>
      <c r="F597" s="982"/>
      <c r="G597" s="982"/>
    </row>
    <row r="598" spans="1:7">
      <c r="A598" s="138"/>
      <c r="B598" s="138"/>
      <c r="G598" s="57"/>
    </row>
    <row r="599" spans="1:7">
      <c r="A599" s="266"/>
      <c r="B599" s="698"/>
      <c r="C599" s="264"/>
      <c r="D599" s="1039" t="s">
        <v>1317</v>
      </c>
      <c r="E599" s="1039"/>
      <c r="F599" s="1039"/>
      <c r="G599" s="57"/>
    </row>
    <row r="600" spans="1:7">
      <c r="A600" s="266"/>
      <c r="B600" s="698"/>
      <c r="C600" s="264"/>
      <c r="D600" s="1039"/>
      <c r="E600" s="1039"/>
      <c r="F600" s="1039"/>
      <c r="G600" s="57"/>
    </row>
    <row r="601" spans="1:7">
      <c r="C601" s="269"/>
      <c r="D601" s="1038" t="s">
        <v>1318</v>
      </c>
      <c r="E601" s="1038"/>
      <c r="F601" s="1038"/>
      <c r="G601" s="57"/>
    </row>
    <row r="602" spans="1:7" s="743" customFormat="1">
      <c r="A602" s="729"/>
      <c r="B602" s="729"/>
      <c r="C602" s="744"/>
      <c r="D602" s="748"/>
      <c r="E602" s="748"/>
      <c r="F602" s="748"/>
      <c r="G602" s="57"/>
    </row>
    <row r="603" spans="1:7">
      <c r="A603" s="23"/>
      <c r="B603" s="703" t="s">
        <v>329</v>
      </c>
      <c r="D603" s="1038" t="s">
        <v>467</v>
      </c>
      <c r="E603" s="1038"/>
      <c r="F603" s="1038"/>
      <c r="G603" s="57"/>
    </row>
    <row r="604" spans="1:7">
      <c r="C604" s="277"/>
      <c r="E604" s="12"/>
      <c r="G604" s="57"/>
    </row>
    <row r="605" spans="1:7">
      <c r="A605" s="23"/>
      <c r="B605" s="703" t="s">
        <v>329</v>
      </c>
      <c r="D605" s="998" t="s">
        <v>1319</v>
      </c>
      <c r="E605" s="998"/>
      <c r="F605" s="998"/>
      <c r="G605" s="57"/>
    </row>
    <row r="606" spans="1:7">
      <c r="D606" s="998"/>
      <c r="E606" s="998"/>
      <c r="F606" s="998"/>
      <c r="G606" s="57"/>
    </row>
    <row r="607" spans="1:7">
      <c r="D607" s="12"/>
      <c r="G607" s="57"/>
    </row>
    <row r="608" spans="1:7">
      <c r="B608" s="703" t="s">
        <v>329</v>
      </c>
      <c r="D608" s="998" t="s">
        <v>1320</v>
      </c>
      <c r="E608" s="998"/>
      <c r="F608" s="998"/>
      <c r="G608" s="57"/>
    </row>
    <row r="609" spans="1:7">
      <c r="C609" s="277"/>
      <c r="D609" s="998"/>
      <c r="E609" s="998"/>
      <c r="F609" s="998"/>
      <c r="G609" s="57"/>
    </row>
    <row r="610" spans="1:7">
      <c r="C610" s="277"/>
      <c r="G610" s="57"/>
    </row>
    <row r="611" spans="1:7">
      <c r="B611" s="703" t="s">
        <v>329</v>
      </c>
      <c r="C611" s="277"/>
      <c r="D611" s="998" t="s">
        <v>1321</v>
      </c>
      <c r="E611" s="998"/>
      <c r="F611" s="998"/>
      <c r="G611" s="57"/>
    </row>
    <row r="612" spans="1:7">
      <c r="C612" s="277"/>
      <c r="D612" s="998"/>
      <c r="E612" s="998"/>
      <c r="F612" s="998"/>
      <c r="G612" s="57"/>
    </row>
    <row r="613" spans="1:7">
      <c r="C613" s="277"/>
      <c r="G613" s="57"/>
    </row>
    <row r="614" spans="1:7">
      <c r="A614" s="982" t="s">
        <v>1216</v>
      </c>
      <c r="B614" s="982"/>
      <c r="C614" s="982"/>
      <c r="D614" s="982"/>
      <c r="E614" s="982"/>
      <c r="F614" s="982"/>
      <c r="G614" s="982"/>
    </row>
    <row r="615" spans="1:7">
      <c r="A615" s="276"/>
      <c r="B615" s="276"/>
      <c r="C615" s="276"/>
      <c r="G615" s="57"/>
    </row>
    <row r="616" spans="1:7">
      <c r="C616" s="23"/>
      <c r="D616" s="999" t="s">
        <v>1322</v>
      </c>
      <c r="E616" s="999"/>
      <c r="F616" s="999"/>
      <c r="G616" s="57"/>
    </row>
    <row r="617" spans="1:7">
      <c r="A617" s="23"/>
      <c r="B617" s="699"/>
      <c r="C617" s="274"/>
      <c r="D617" s="50"/>
      <c r="G617" s="57"/>
    </row>
    <row r="618" spans="1:7" ht="14.25">
      <c r="A618" s="270"/>
      <c r="B618" s="703" t="s">
        <v>329</v>
      </c>
      <c r="C618" s="274"/>
      <c r="D618" s="1000" t="s">
        <v>1323</v>
      </c>
      <c r="E618" s="1000"/>
      <c r="F618" s="1000"/>
      <c r="G618" s="57"/>
    </row>
    <row r="619" spans="1:7">
      <c r="C619" s="274"/>
      <c r="D619" s="1000"/>
      <c r="E619" s="1000"/>
      <c r="F619" s="1000"/>
      <c r="G619" s="57"/>
    </row>
    <row r="620" spans="1:7">
      <c r="C620" s="274"/>
      <c r="D620" s="1000"/>
      <c r="E620" s="1000"/>
      <c r="F620" s="1000"/>
      <c r="G620" s="57"/>
    </row>
    <row r="621" spans="1:7">
      <c r="C621" s="274"/>
      <c r="D621" s="1000"/>
      <c r="E621" s="1000"/>
      <c r="F621" s="1000"/>
      <c r="G621" s="57"/>
    </row>
    <row r="622" spans="1:7">
      <c r="C622" s="274"/>
      <c r="D622" s="1000"/>
      <c r="E622" s="1000"/>
      <c r="F622" s="1000"/>
      <c r="G622" s="57"/>
    </row>
    <row r="623" spans="1:7">
      <c r="C623" s="274"/>
      <c r="D623" s="1000"/>
      <c r="E623" s="1000"/>
      <c r="F623" s="1000"/>
      <c r="G623" s="57"/>
    </row>
    <row r="624" spans="1:7" s="743" customFormat="1">
      <c r="A624" s="729"/>
      <c r="B624" s="729"/>
      <c r="C624" s="274"/>
      <c r="D624" s="749"/>
      <c r="E624" s="749"/>
      <c r="F624" s="749"/>
      <c r="G624" s="57"/>
    </row>
    <row r="625" spans="1:7" ht="14.25">
      <c r="A625" s="270"/>
      <c r="B625" s="703" t="s">
        <v>329</v>
      </c>
      <c r="C625" s="274"/>
      <c r="D625" s="1000" t="s">
        <v>1324</v>
      </c>
      <c r="E625" s="1000"/>
      <c r="F625" s="1000"/>
      <c r="G625" s="57"/>
    </row>
    <row r="626" spans="1:7">
      <c r="A626" s="275"/>
      <c r="B626" s="275"/>
      <c r="C626" s="275"/>
      <c r="D626" s="1000"/>
      <c r="E626" s="1000"/>
      <c r="F626" s="1000"/>
      <c r="G626" s="57"/>
    </row>
    <row r="627" spans="1:7">
      <c r="A627" s="275"/>
      <c r="B627" s="275"/>
      <c r="C627" s="275"/>
      <c r="D627" s="154"/>
      <c r="E627" s="150"/>
      <c r="F627" s="150"/>
      <c r="G627" s="57"/>
    </row>
    <row r="628" spans="1:7" ht="14.25">
      <c r="A628" s="270"/>
      <c r="B628" s="703" t="s">
        <v>329</v>
      </c>
      <c r="C628" s="275"/>
      <c r="D628" s="1001" t="s">
        <v>1325</v>
      </c>
      <c r="E628" s="1001"/>
      <c r="F628" s="1001"/>
      <c r="G628" s="57"/>
    </row>
    <row r="629" spans="1:7" ht="14.25">
      <c r="A629" s="270"/>
      <c r="B629" s="270"/>
      <c r="C629" s="275"/>
      <c r="D629" s="1001"/>
      <c r="E629" s="1001"/>
      <c r="F629" s="1001"/>
      <c r="G629" s="57"/>
    </row>
    <row r="630" spans="1:7" ht="14.25">
      <c r="A630" s="270"/>
      <c r="B630" s="270"/>
      <c r="C630" s="275"/>
      <c r="D630" s="1001"/>
      <c r="E630" s="1001"/>
      <c r="F630" s="1001"/>
      <c r="G630" s="57"/>
    </row>
    <row r="631" spans="1:7">
      <c r="A631" s="275"/>
      <c r="B631" s="275"/>
      <c r="C631" s="275"/>
      <c r="D631" s="1001"/>
      <c r="E631" s="1001"/>
      <c r="F631" s="1001"/>
      <c r="G631" s="57"/>
    </row>
    <row r="632" spans="1:7" s="743" customFormat="1">
      <c r="A632" s="275"/>
      <c r="B632" s="275"/>
      <c r="C632" s="275"/>
      <c r="D632" s="750"/>
      <c r="E632" s="750"/>
      <c r="F632" s="750"/>
      <c r="G632" s="57"/>
    </row>
    <row r="633" spans="1:7">
      <c r="A633" s="275"/>
      <c r="B633" s="703" t="s">
        <v>329</v>
      </c>
      <c r="C633" s="275"/>
      <c r="D633" s="1002" t="s">
        <v>1326</v>
      </c>
      <c r="E633" s="1002"/>
      <c r="F633" s="1002"/>
      <c r="G633" s="57"/>
    </row>
    <row r="634" spans="1:7">
      <c r="A634" s="275"/>
      <c r="B634" s="275"/>
      <c r="C634" s="275"/>
      <c r="D634" s="751"/>
      <c r="E634" s="751"/>
      <c r="F634" s="751"/>
      <c r="G634" s="57"/>
    </row>
    <row r="635" spans="1:7">
      <c r="A635" s="982" t="s">
        <v>1217</v>
      </c>
      <c r="B635" s="982"/>
      <c r="C635" s="982"/>
      <c r="D635" s="982"/>
      <c r="E635" s="982"/>
      <c r="F635" s="982"/>
      <c r="G635" s="982"/>
    </row>
    <row r="636" spans="1:7">
      <c r="A636" s="138"/>
      <c r="B636" s="138"/>
      <c r="C636" s="275"/>
      <c r="D636" s="150"/>
      <c r="E636" s="150"/>
      <c r="F636" s="150"/>
      <c r="G636" s="57"/>
    </row>
    <row r="637" spans="1:7">
      <c r="C637" s="276"/>
      <c r="D637" s="1003" t="s">
        <v>1376</v>
      </c>
      <c r="E637" s="1003"/>
      <c r="F637" s="1003"/>
      <c r="G637" s="57"/>
    </row>
    <row r="638" spans="1:7">
      <c r="A638" s="269"/>
      <c r="B638" s="269"/>
      <c r="C638" s="269"/>
      <c r="D638" s="1004" t="s">
        <v>1377</v>
      </c>
      <c r="E638" s="1004"/>
      <c r="F638" s="1004"/>
      <c r="G638" s="57"/>
    </row>
    <row r="639" spans="1:7" s="743" customFormat="1">
      <c r="A639" s="744"/>
      <c r="B639" s="744"/>
      <c r="C639" s="744"/>
      <c r="D639" s="758"/>
      <c r="E639" s="758"/>
      <c r="F639" s="758"/>
      <c r="G639" s="57"/>
    </row>
    <row r="640" spans="1:7" ht="14.45" customHeight="1">
      <c r="A640" s="270"/>
      <c r="B640" s="703" t="s">
        <v>329</v>
      </c>
      <c r="C640" s="275"/>
      <c r="D640" s="960" t="s">
        <v>1378</v>
      </c>
      <c r="E640" s="960"/>
      <c r="F640" s="960"/>
      <c r="G640" s="57"/>
    </row>
    <row r="641" spans="1:11" ht="14.25">
      <c r="A641" s="270"/>
      <c r="B641" s="270"/>
      <c r="C641" s="275"/>
      <c r="D641" s="960"/>
      <c r="E641" s="960"/>
      <c r="F641" s="960"/>
      <c r="G641" s="57"/>
    </row>
    <row r="642" spans="1:11" ht="14.25">
      <c r="A642" s="270"/>
      <c r="B642" s="270"/>
      <c r="C642" s="275"/>
      <c r="D642" s="960"/>
      <c r="E642" s="960"/>
      <c r="F642" s="960"/>
      <c r="G642" s="57"/>
    </row>
    <row r="643" spans="1:11" ht="14.25">
      <c r="A643" s="270"/>
      <c r="B643" s="270"/>
      <c r="C643" s="275"/>
      <c r="D643" s="960"/>
      <c r="E643" s="960"/>
      <c r="F643" s="960"/>
      <c r="G643" s="57"/>
    </row>
    <row r="644" spans="1:11" s="706" customFormat="1" ht="14.25">
      <c r="A644" s="270"/>
      <c r="B644" s="270"/>
      <c r="C644" s="275"/>
      <c r="D644" s="960"/>
      <c r="E644" s="960"/>
      <c r="F644" s="960"/>
      <c r="G644" s="57"/>
    </row>
    <row r="645" spans="1:11" s="743" customFormat="1" ht="14.25">
      <c r="A645" s="738"/>
      <c r="B645" s="738"/>
      <c r="C645" s="275"/>
      <c r="D645" s="760"/>
      <c r="E645" s="760"/>
      <c r="F645" s="760"/>
      <c r="G645" s="57"/>
    </row>
    <row r="646" spans="1:11" s="706" customFormat="1" ht="14.25">
      <c r="A646" s="270"/>
      <c r="B646" s="703" t="s">
        <v>329</v>
      </c>
      <c r="C646" s="275"/>
      <c r="D646" s="1021" t="s">
        <v>1228</v>
      </c>
      <c r="E646" s="1021"/>
      <c r="F646" s="1021"/>
      <c r="G646" s="57"/>
    </row>
    <row r="647" spans="1:11" s="706" customFormat="1" ht="14.25">
      <c r="A647" s="270"/>
      <c r="B647" s="270"/>
      <c r="C647" s="275"/>
      <c r="D647" s="1022" t="s">
        <v>1379</v>
      </c>
      <c r="E647" s="1022"/>
      <c r="F647" s="1022"/>
      <c r="G647" s="57"/>
    </row>
    <row r="648" spans="1:11" s="706" customFormat="1" ht="14.25">
      <c r="A648" s="270"/>
      <c r="B648" s="270"/>
      <c r="C648" s="275"/>
      <c r="D648" s="1022"/>
      <c r="E648" s="1022"/>
      <c r="F648" s="1022"/>
      <c r="G648" s="57"/>
    </row>
    <row r="649" spans="1:11" s="706" customFormat="1" ht="14.25">
      <c r="A649" s="270"/>
      <c r="B649" s="270"/>
      <c r="C649" s="275"/>
      <c r="D649" s="1022"/>
      <c r="E649" s="1022"/>
      <c r="F649" s="1022"/>
      <c r="G649" s="57"/>
    </row>
    <row r="650" spans="1:11" s="706" customFormat="1" ht="14.25">
      <c r="A650" s="270"/>
      <c r="B650" s="270"/>
      <c r="C650" s="275"/>
      <c r="D650" s="1022"/>
      <c r="E650" s="1022"/>
      <c r="F650" s="1022"/>
      <c r="G650" s="57"/>
    </row>
    <row r="651" spans="1:11" s="706" customFormat="1" ht="14.25">
      <c r="A651" s="270"/>
      <c r="B651" s="270"/>
      <c r="C651" s="275"/>
      <c r="D651" s="1022"/>
      <c r="E651" s="1022"/>
      <c r="F651" s="1022"/>
      <c r="G651" s="57"/>
    </row>
    <row r="652" spans="1:11" s="706" customFormat="1" ht="14.25">
      <c r="A652" s="270"/>
      <c r="B652" s="270"/>
      <c r="C652" s="275"/>
      <c r="D652" s="1023" t="s">
        <v>1380</v>
      </c>
      <c r="E652" s="1023"/>
      <c r="F652" s="1023"/>
      <c r="G652" s="57"/>
    </row>
    <row r="653" spans="1:11">
      <c r="A653" s="275"/>
      <c r="B653" s="275"/>
      <c r="C653" s="275"/>
      <c r="D653" s="150"/>
      <c r="E653" s="150"/>
      <c r="F653" s="150"/>
      <c r="G653" s="57"/>
    </row>
    <row r="654" spans="1:11">
      <c r="A654" s="982" t="s">
        <v>1218</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5" t="s">
        <v>106</v>
      </c>
      <c r="E656" s="985"/>
      <c r="F656" s="985"/>
      <c r="G656" s="57"/>
      <c r="H656" s="278"/>
      <c r="I656" s="278"/>
      <c r="J656" s="278"/>
      <c r="K656" s="278"/>
    </row>
    <row r="657" spans="1:11">
      <c r="A657" s="276"/>
      <c r="B657" s="276"/>
      <c r="C657" s="276"/>
      <c r="D657" s="985" t="s">
        <v>130</v>
      </c>
      <c r="E657" s="985"/>
      <c r="F657" s="985"/>
      <c r="G657" s="57"/>
      <c r="H657" s="278"/>
      <c r="I657" s="278"/>
      <c r="J657" s="278"/>
      <c r="K657" s="278"/>
    </row>
    <row r="658" spans="1:11">
      <c r="A658" s="269"/>
      <c r="B658" s="269"/>
      <c r="C658" s="269"/>
      <c r="D658" s="975" t="s">
        <v>1254</v>
      </c>
      <c r="E658" s="975"/>
      <c r="F658" s="975"/>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5" t="s">
        <v>981</v>
      </c>
      <c r="E660" s="975"/>
      <c r="F660" s="975"/>
      <c r="G660" s="57"/>
      <c r="H660" s="278"/>
      <c r="I660" s="278"/>
      <c r="J660" s="278"/>
      <c r="K660" s="278"/>
    </row>
    <row r="661" spans="1:11">
      <c r="A661" s="269"/>
      <c r="B661" s="269"/>
      <c r="C661" s="269"/>
      <c r="D661" s="975" t="s">
        <v>992</v>
      </c>
      <c r="E661" s="975"/>
      <c r="F661" s="975"/>
      <c r="G661" s="57"/>
      <c r="H661" s="278"/>
      <c r="I661" s="278"/>
      <c r="J661" s="278"/>
      <c r="K661" s="278"/>
    </row>
    <row r="662" spans="1:11">
      <c r="A662" s="269"/>
      <c r="B662" s="269"/>
      <c r="C662" s="269"/>
      <c r="D662" s="6"/>
      <c r="E662" s="971" t="s">
        <v>1255</v>
      </c>
      <c r="F662" s="971"/>
      <c r="G662" s="57"/>
      <c r="H662" s="278"/>
      <c r="I662" s="278"/>
      <c r="J662" s="278"/>
      <c r="K662" s="278"/>
    </row>
    <row r="663" spans="1:11">
      <c r="A663" s="269"/>
      <c r="B663" s="269"/>
      <c r="C663" s="269"/>
      <c r="D663" s="6"/>
      <c r="E663" s="971"/>
      <c r="F663" s="971"/>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2" t="s">
        <v>1256</v>
      </c>
      <c r="E665" s="962"/>
      <c r="F665" s="962"/>
      <c r="G665" s="57"/>
      <c r="H665" s="278"/>
      <c r="I665" s="278"/>
      <c r="J665" s="278"/>
      <c r="K665" s="278"/>
    </row>
    <row r="666" spans="1:11">
      <c r="A666" s="23"/>
      <c r="B666" s="699"/>
      <c r="C666" s="269"/>
      <c r="D666" s="962"/>
      <c r="E666" s="962"/>
      <c r="F666" s="962"/>
      <c r="G666" s="57"/>
      <c r="H666" s="278"/>
      <c r="I666" s="278"/>
      <c r="J666" s="278"/>
      <c r="K666" s="278"/>
    </row>
    <row r="667" spans="1:11">
      <c r="A667" s="269"/>
      <c r="B667" s="269"/>
      <c r="C667" s="269"/>
      <c r="D667" s="962"/>
      <c r="E667" s="962"/>
      <c r="F667" s="962"/>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5" t="s">
        <v>1022</v>
      </c>
      <c r="E669" s="975"/>
      <c r="F669" s="975"/>
      <c r="G669" s="57"/>
      <c r="H669" s="278"/>
      <c r="I669" s="278"/>
      <c r="J669" s="278"/>
      <c r="K669" s="278"/>
    </row>
    <row r="670" spans="1:11" ht="14.25">
      <c r="A670" s="270"/>
      <c r="B670" s="270"/>
      <c r="C670" s="269"/>
      <c r="D670" s="975" t="s">
        <v>992</v>
      </c>
      <c r="E670" s="975"/>
      <c r="F670" s="975"/>
      <c r="G670" s="57"/>
      <c r="H670" s="278"/>
      <c r="I670" s="278"/>
      <c r="J670" s="278"/>
      <c r="K670" s="278"/>
    </row>
    <row r="671" spans="1:11">
      <c r="A671" s="269"/>
      <c r="B671" s="269"/>
      <c r="C671" s="269"/>
      <c r="D671" s="6"/>
      <c r="E671" s="993" t="s">
        <v>1257</v>
      </c>
      <c r="F671" s="993"/>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7" t="s">
        <v>1267</v>
      </c>
      <c r="E673" s="997"/>
      <c r="F673" s="997"/>
      <c r="G673" s="57"/>
      <c r="H673" s="278"/>
      <c r="I673" s="278"/>
      <c r="J673" s="278"/>
      <c r="K673" s="278"/>
    </row>
    <row r="674" spans="1:11">
      <c r="A674" s="269"/>
      <c r="B674" s="269"/>
      <c r="C674" s="269"/>
      <c r="D674" s="997"/>
      <c r="E674" s="997"/>
      <c r="F674" s="997"/>
      <c r="G674" s="57"/>
      <c r="H674" s="278"/>
      <c r="I674" s="278"/>
      <c r="J674" s="278"/>
      <c r="K674" s="278"/>
    </row>
    <row r="675" spans="1:11">
      <c r="A675" s="269"/>
      <c r="B675" s="269"/>
      <c r="C675" s="269"/>
      <c r="D675" s="997"/>
      <c r="E675" s="997"/>
      <c r="F675" s="997"/>
      <c r="G675" s="57"/>
      <c r="H675" s="278"/>
      <c r="I675" s="278"/>
      <c r="J675" s="278"/>
      <c r="K675" s="278"/>
    </row>
    <row r="676" spans="1:11">
      <c r="A676" s="269"/>
      <c r="B676" s="269"/>
      <c r="C676" s="269"/>
      <c r="D676" s="997"/>
      <c r="E676" s="997"/>
      <c r="F676" s="997"/>
      <c r="G676" s="57"/>
      <c r="H676" s="278"/>
      <c r="I676" s="278"/>
      <c r="J676" s="278"/>
      <c r="K676" s="278"/>
    </row>
    <row r="677" spans="1:11">
      <c r="A677" s="269"/>
      <c r="B677" s="269"/>
      <c r="C677" s="269"/>
      <c r="D677" s="997"/>
      <c r="E677" s="997"/>
      <c r="F677" s="997"/>
      <c r="G677" s="57"/>
      <c r="H677" s="278"/>
      <c r="I677" s="278"/>
      <c r="J677" s="278"/>
      <c r="K677" s="278"/>
    </row>
    <row r="678" spans="1:11" s="39" customFormat="1">
      <c r="A678" s="504"/>
      <c r="B678" s="504"/>
      <c r="C678" s="504"/>
      <c r="D678" s="997"/>
      <c r="E678" s="997"/>
      <c r="F678" s="997"/>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7" t="s">
        <v>1258</v>
      </c>
      <c r="E680" s="997"/>
      <c r="F680" s="997"/>
      <c r="G680" s="57"/>
      <c r="H680" s="278"/>
      <c r="I680" s="278"/>
      <c r="J680" s="278"/>
      <c r="K680" s="278"/>
    </row>
    <row r="681" spans="1:11">
      <c r="A681" s="269"/>
      <c r="B681" s="269"/>
      <c r="C681" s="269"/>
      <c r="D681" s="997"/>
      <c r="E681" s="997"/>
      <c r="F681" s="997"/>
      <c r="G681" s="57"/>
      <c r="H681" s="278"/>
      <c r="I681" s="278"/>
      <c r="J681" s="278"/>
      <c r="K681" s="278"/>
    </row>
    <row r="682" spans="1:11">
      <c r="A682" s="269"/>
      <c r="B682" s="269"/>
      <c r="C682" s="269"/>
      <c r="D682" s="997"/>
      <c r="E682" s="997"/>
      <c r="F682" s="997"/>
      <c r="G682" s="57"/>
      <c r="H682" s="278"/>
      <c r="I682" s="278"/>
      <c r="J682" s="278"/>
      <c r="K682" s="278"/>
    </row>
    <row r="683" spans="1:11" ht="15" customHeight="1">
      <c r="A683" s="269"/>
      <c r="B683" s="269"/>
      <c r="C683" s="269"/>
      <c r="D683" s="997"/>
      <c r="E683" s="997"/>
      <c r="F683" s="997"/>
      <c r="G683" s="57"/>
      <c r="H683" s="278"/>
      <c r="I683" s="278"/>
      <c r="J683" s="278"/>
      <c r="K683" s="278"/>
    </row>
    <row r="684" spans="1:11" ht="15" customHeight="1">
      <c r="A684" s="269"/>
      <c r="B684" s="269"/>
      <c r="C684" s="269"/>
      <c r="D684" s="997"/>
      <c r="E684" s="997"/>
      <c r="F684" s="997"/>
      <c r="G684" s="57"/>
      <c r="H684" s="278"/>
      <c r="I684" s="278"/>
      <c r="J684" s="278"/>
      <c r="K684" s="278"/>
    </row>
    <row r="685" spans="1:11">
      <c r="A685" s="269"/>
      <c r="B685" s="269"/>
      <c r="C685" s="269"/>
      <c r="D685" s="997"/>
      <c r="E685" s="997"/>
      <c r="F685" s="997"/>
      <c r="G685" s="57"/>
      <c r="H685" s="278"/>
      <c r="I685" s="278"/>
      <c r="J685" s="278"/>
      <c r="K685" s="278"/>
    </row>
    <row r="686" spans="1:11">
      <c r="A686" s="269"/>
      <c r="B686" s="269"/>
      <c r="C686" s="269"/>
      <c r="D686" s="997"/>
      <c r="E686" s="997"/>
      <c r="F686" s="997"/>
      <c r="G686" s="57"/>
      <c r="H686" s="278"/>
      <c r="I686" s="278"/>
      <c r="J686" s="278"/>
      <c r="K686" s="278"/>
    </row>
    <row r="687" spans="1:11">
      <c r="A687" s="269"/>
      <c r="B687" s="269"/>
      <c r="C687" s="269"/>
      <c r="D687" s="997"/>
      <c r="E687" s="997"/>
      <c r="F687" s="997"/>
      <c r="G687" s="57"/>
      <c r="H687" s="278"/>
      <c r="I687" s="278"/>
      <c r="J687" s="278"/>
      <c r="K687" s="278"/>
    </row>
    <row r="688" spans="1:11" ht="15" customHeight="1">
      <c r="A688" s="269"/>
      <c r="B688" s="269"/>
      <c r="C688" s="269"/>
      <c r="D688" s="997"/>
      <c r="E688" s="997"/>
      <c r="F688" s="997"/>
      <c r="G688" s="57"/>
      <c r="H688" s="278"/>
      <c r="I688" s="278"/>
      <c r="J688" s="278"/>
      <c r="K688" s="278"/>
    </row>
    <row r="689" spans="1:11">
      <c r="A689" s="269"/>
      <c r="B689" s="269"/>
      <c r="C689" s="269"/>
      <c r="D689" s="997"/>
      <c r="E689" s="997"/>
      <c r="F689" s="997"/>
      <c r="G689" s="57"/>
      <c r="H689" s="278"/>
      <c r="I689" s="278"/>
      <c r="J689" s="278"/>
      <c r="K689" s="278"/>
    </row>
    <row r="690" spans="1:11">
      <c r="A690" s="269"/>
      <c r="B690" s="269"/>
      <c r="C690" s="269"/>
      <c r="D690" s="997"/>
      <c r="E690" s="997"/>
      <c r="F690" s="997"/>
      <c r="G690" s="57"/>
      <c r="H690" s="278"/>
      <c r="I690" s="278"/>
      <c r="J690" s="278"/>
      <c r="K690" s="278"/>
    </row>
    <row r="691" spans="1:11">
      <c r="A691" s="269"/>
      <c r="B691" s="269"/>
      <c r="C691" s="269"/>
      <c r="D691" s="997"/>
      <c r="E691" s="997"/>
      <c r="F691" s="997"/>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7" t="s">
        <v>1268</v>
      </c>
      <c r="E693" s="997"/>
      <c r="F693" s="997"/>
      <c r="G693" s="57"/>
      <c r="H693" s="278"/>
      <c r="I693" s="278"/>
      <c r="J693" s="278"/>
      <c r="K693" s="278"/>
    </row>
    <row r="694" spans="1:11">
      <c r="A694" s="269"/>
      <c r="B694" s="269"/>
      <c r="C694" s="269"/>
      <c r="D694" s="997"/>
      <c r="E694" s="997"/>
      <c r="F694" s="997"/>
      <c r="G694" s="57"/>
      <c r="H694" s="278"/>
      <c r="I694" s="278"/>
      <c r="J694" s="278"/>
      <c r="K694" s="278"/>
    </row>
    <row r="695" spans="1:11">
      <c r="A695" s="269"/>
      <c r="B695" s="269"/>
      <c r="C695" s="269"/>
      <c r="D695" s="997"/>
      <c r="E695" s="997"/>
      <c r="F695" s="997"/>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7" t="s">
        <v>1265</v>
      </c>
      <c r="E697" s="997"/>
      <c r="F697" s="997"/>
      <c r="G697" s="57"/>
      <c r="H697" s="278"/>
      <c r="I697" s="278"/>
      <c r="J697" s="278"/>
      <c r="K697" s="278"/>
    </row>
    <row r="698" spans="1:11" s="706" customFormat="1">
      <c r="A698" s="269"/>
      <c r="B698" s="269"/>
      <c r="C698" s="269"/>
      <c r="D698" s="997"/>
      <c r="E698" s="997"/>
      <c r="F698" s="997"/>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7" t="s">
        <v>1266</v>
      </c>
      <c r="E700" s="997"/>
      <c r="F700" s="997"/>
      <c r="G700" s="57"/>
      <c r="H700" s="278"/>
      <c r="I700" s="278"/>
      <c r="J700" s="278"/>
      <c r="K700" s="278"/>
    </row>
    <row r="701" spans="1:11" s="706" customFormat="1">
      <c r="A701" s="269"/>
      <c r="B701" s="269"/>
      <c r="C701" s="269"/>
      <c r="D701" s="997"/>
      <c r="E701" s="997"/>
      <c r="F701" s="997"/>
      <c r="G701" s="57"/>
      <c r="H701" s="278"/>
      <c r="I701" s="278"/>
      <c r="J701" s="278"/>
      <c r="K701" s="278"/>
    </row>
    <row r="702" spans="1:11" s="706" customFormat="1">
      <c r="A702" s="269"/>
      <c r="B702" s="269"/>
      <c r="C702" s="269"/>
      <c r="D702" s="997"/>
      <c r="E702" s="997"/>
      <c r="F702" s="997"/>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7" t="s">
        <v>1259</v>
      </c>
      <c r="E704" s="997"/>
      <c r="F704" s="997"/>
      <c r="G704" s="57"/>
      <c r="H704" s="278"/>
      <c r="I704" s="278"/>
      <c r="J704" s="278"/>
      <c r="K704" s="278"/>
    </row>
    <row r="705" spans="1:11">
      <c r="A705" s="269"/>
      <c r="B705" s="269"/>
      <c r="C705" s="269"/>
      <c r="D705" s="997"/>
      <c r="E705" s="997"/>
      <c r="F705" s="997"/>
      <c r="G705" s="57"/>
      <c r="H705" s="278"/>
      <c r="I705" s="278"/>
      <c r="J705" s="278"/>
      <c r="K705" s="278"/>
    </row>
    <row r="706" spans="1:11">
      <c r="A706" s="269"/>
      <c r="B706" s="269"/>
      <c r="C706" s="269"/>
      <c r="D706" s="997"/>
      <c r="E706" s="997"/>
      <c r="F706" s="997"/>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7" t="s">
        <v>1260</v>
      </c>
      <c r="E708" s="997"/>
      <c r="F708" s="997"/>
      <c r="G708" s="57"/>
      <c r="H708" s="278"/>
      <c r="I708" s="278"/>
      <c r="J708" s="278"/>
      <c r="K708" s="278"/>
    </row>
    <row r="709" spans="1:11">
      <c r="A709" s="269"/>
      <c r="B709" s="269"/>
      <c r="C709" s="269"/>
      <c r="D709" s="997"/>
      <c r="E709" s="997"/>
      <c r="F709" s="997"/>
      <c r="G709" s="57"/>
      <c r="H709" s="278"/>
      <c r="I709" s="278"/>
      <c r="J709" s="278"/>
      <c r="K709" s="278"/>
    </row>
    <row r="710" spans="1:11">
      <c r="A710" s="269"/>
      <c r="B710" s="269"/>
      <c r="C710" s="269"/>
      <c r="D710" s="997"/>
      <c r="E710" s="997"/>
      <c r="F710" s="997"/>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2" t="s">
        <v>1261</v>
      </c>
      <c r="E712" s="962"/>
      <c r="F712" s="962"/>
      <c r="G712" s="57"/>
      <c r="H712" s="278"/>
      <c r="I712" s="278"/>
      <c r="J712" s="278"/>
      <c r="K712" s="278"/>
    </row>
    <row r="713" spans="1:11">
      <c r="A713" s="269"/>
      <c r="B713" s="269"/>
      <c r="C713" s="269"/>
      <c r="D713" s="962"/>
      <c r="E713" s="962"/>
      <c r="F713" s="962"/>
      <c r="G713" s="57"/>
      <c r="H713" s="278"/>
      <c r="I713" s="278"/>
      <c r="J713" s="278"/>
      <c r="K713" s="278"/>
    </row>
    <row r="714" spans="1:11">
      <c r="A714" s="269"/>
      <c r="B714" s="269"/>
      <c r="C714" s="269"/>
      <c r="D714" s="962"/>
      <c r="E714" s="962"/>
      <c r="F714" s="962"/>
      <c r="G714" s="57"/>
      <c r="H714" s="278"/>
      <c r="I714" s="278"/>
      <c r="J714" s="278"/>
      <c r="K714" s="278"/>
    </row>
    <row r="715" spans="1:11">
      <c r="A715" s="269"/>
      <c r="B715" s="269"/>
      <c r="C715" s="269"/>
      <c r="D715" s="962"/>
      <c r="E715" s="962"/>
      <c r="F715" s="962"/>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7" t="s">
        <v>1394</v>
      </c>
      <c r="E717" s="997"/>
      <c r="F717" s="997"/>
      <c r="G717" s="57"/>
      <c r="H717" s="278"/>
      <c r="I717" s="278"/>
      <c r="J717" s="278"/>
      <c r="K717" s="278"/>
    </row>
    <row r="718" spans="1:11">
      <c r="A718" s="269"/>
      <c r="B718" s="269"/>
      <c r="C718" s="269"/>
      <c r="D718" s="997"/>
      <c r="E718" s="997"/>
      <c r="F718" s="997"/>
      <c r="G718" s="57"/>
      <c r="H718" s="278"/>
      <c r="I718" s="278"/>
      <c r="J718" s="278"/>
      <c r="K718" s="278"/>
    </row>
    <row r="719" spans="1:11">
      <c r="A719" s="269"/>
      <c r="B719" s="269"/>
      <c r="C719" s="269"/>
      <c r="D719" s="997"/>
      <c r="E719" s="997"/>
      <c r="F719" s="997"/>
      <c r="G719" s="57"/>
      <c r="H719" s="278"/>
      <c r="I719" s="278"/>
      <c r="J719" s="278"/>
      <c r="K719" s="278"/>
    </row>
    <row r="720" spans="1:11">
      <c r="A720" s="269"/>
      <c r="B720" s="269"/>
      <c r="C720" s="269"/>
      <c r="D720" s="997"/>
      <c r="E720" s="997"/>
      <c r="F720" s="997"/>
      <c r="G720" s="57"/>
      <c r="H720" s="278"/>
      <c r="I720" s="278"/>
      <c r="J720" s="278"/>
      <c r="K720" s="278"/>
    </row>
    <row r="721" spans="1:11">
      <c r="A721" s="269"/>
      <c r="B721" s="269"/>
      <c r="C721" s="269"/>
      <c r="D721" s="997"/>
      <c r="E721" s="997"/>
      <c r="F721" s="997"/>
      <c r="G721" s="57"/>
      <c r="H721" s="278"/>
      <c r="I721" s="278"/>
      <c r="J721" s="278"/>
      <c r="K721" s="278"/>
    </row>
    <row r="722" spans="1:11">
      <c r="A722" s="269"/>
      <c r="B722" s="269"/>
      <c r="C722" s="269"/>
      <c r="D722" s="997"/>
      <c r="E722" s="997"/>
      <c r="F722" s="997"/>
      <c r="G722" s="57"/>
      <c r="H722" s="278"/>
      <c r="I722" s="278"/>
      <c r="J722" s="278"/>
      <c r="K722" s="278"/>
    </row>
    <row r="723" spans="1:11">
      <c r="A723" s="269"/>
      <c r="B723" s="269"/>
      <c r="C723" s="269"/>
      <c r="D723" s="997"/>
      <c r="E723" s="997"/>
      <c r="F723" s="997"/>
      <c r="G723" s="57"/>
      <c r="H723" s="278"/>
      <c r="I723" s="278"/>
      <c r="J723" s="278"/>
      <c r="K723" s="278"/>
    </row>
    <row r="724" spans="1:11">
      <c r="A724" s="269"/>
      <c r="B724" s="269"/>
      <c r="C724" s="269"/>
      <c r="D724" s="1030" t="s">
        <v>1262</v>
      </c>
      <c r="E724" s="1030"/>
      <c r="F724" s="1030"/>
      <c r="G724" s="57"/>
      <c r="H724" s="278"/>
      <c r="I724" s="278"/>
      <c r="J724" s="278"/>
      <c r="K724" s="278"/>
    </row>
    <row r="725" spans="1:11" s="706" customFormat="1">
      <c r="A725" s="269"/>
      <c r="B725" s="269"/>
      <c r="C725" s="269"/>
      <c r="D725" s="557"/>
      <c r="E725" s="7"/>
      <c r="F725" s="7"/>
      <c r="G725" s="57"/>
      <c r="H725" s="278"/>
      <c r="I725" s="278"/>
      <c r="J725" s="278"/>
      <c r="K725" s="278"/>
    </row>
    <row r="726" spans="1:11">
      <c r="A726" s="1032" t="s">
        <v>1219</v>
      </c>
      <c r="B726" s="1032"/>
      <c r="C726" s="1032"/>
      <c r="D726" s="1032"/>
      <c r="E726" s="1032"/>
      <c r="F726" s="1032"/>
      <c r="G726" s="1032"/>
      <c r="H726" s="278"/>
      <c r="I726" s="278"/>
      <c r="J726" s="278"/>
      <c r="K726" s="278"/>
    </row>
    <row r="727" spans="1:11">
      <c r="A727" s="269"/>
      <c r="B727" s="269"/>
      <c r="C727" s="269"/>
      <c r="D727" s="272"/>
      <c r="G727" s="280"/>
      <c r="H727" s="278"/>
      <c r="I727" s="278"/>
      <c r="J727" s="278"/>
      <c r="K727" s="278"/>
    </row>
    <row r="728" spans="1:11" ht="13.15" customHeight="1">
      <c r="C728" s="269"/>
      <c r="D728" s="1011" t="s">
        <v>1235</v>
      </c>
      <c r="E728" s="1011"/>
      <c r="F728" s="1011"/>
      <c r="G728" s="280"/>
      <c r="H728" s="278"/>
      <c r="I728" s="278"/>
      <c r="J728" s="278"/>
      <c r="K728" s="278"/>
    </row>
    <row r="729" spans="1:11">
      <c r="A729" s="269"/>
      <c r="B729" s="269"/>
      <c r="C729" s="269"/>
      <c r="D729" s="1028" t="s">
        <v>1236</v>
      </c>
      <c r="E729" s="1028"/>
      <c r="F729" s="1028"/>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2" t="s">
        <v>1237</v>
      </c>
      <c r="E731" s="962"/>
      <c r="F731" s="962"/>
      <c r="G731" s="280"/>
      <c r="H731" s="281"/>
      <c r="I731" s="281"/>
      <c r="J731" s="281"/>
      <c r="K731" s="281"/>
    </row>
    <row r="732" spans="1:11" s="39" customFormat="1" ht="10.5" customHeight="1">
      <c r="A732" s="135"/>
      <c r="B732" s="700"/>
      <c r="C732" s="135"/>
      <c r="D732" s="962"/>
      <c r="E732" s="962"/>
      <c r="F732" s="962"/>
      <c r="G732" s="280"/>
      <c r="H732" s="281"/>
      <c r="I732" s="281"/>
      <c r="J732" s="281"/>
      <c r="K732" s="281"/>
    </row>
    <row r="733" spans="1:11" s="39" customFormat="1">
      <c r="A733" s="135"/>
      <c r="B733" s="700"/>
      <c r="C733" s="135"/>
      <c r="D733" s="962"/>
      <c r="E733" s="962"/>
      <c r="F733" s="962"/>
      <c r="G733" s="280"/>
      <c r="H733" s="281"/>
      <c r="I733" s="281"/>
      <c r="J733" s="281"/>
      <c r="K733" s="281"/>
    </row>
    <row r="734" spans="1:11">
      <c r="D734" s="962"/>
      <c r="E734" s="962"/>
      <c r="F734" s="962"/>
      <c r="G734" s="280"/>
      <c r="H734" s="278"/>
      <c r="I734" s="278"/>
      <c r="J734" s="278"/>
      <c r="K734" s="278"/>
    </row>
    <row r="735" spans="1:11">
      <c r="A735" s="282"/>
      <c r="B735" s="282"/>
      <c r="C735" s="282"/>
      <c r="D735" s="962"/>
      <c r="E735" s="962"/>
      <c r="F735" s="962"/>
      <c r="G735" s="284"/>
      <c r="H735" s="278"/>
      <c r="I735" s="278"/>
      <c r="J735" s="278"/>
      <c r="K735" s="278"/>
    </row>
    <row r="736" spans="1:11" ht="15.6" customHeight="1">
      <c r="A736" s="282"/>
      <c r="B736" s="282"/>
      <c r="C736" s="282"/>
      <c r="D736" s="962"/>
      <c r="E736" s="962"/>
      <c r="F736" s="962"/>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3" t="s">
        <v>1238</v>
      </c>
      <c r="E738" s="963"/>
      <c r="F738" s="963"/>
      <c r="G738" s="321"/>
    </row>
    <row r="739" spans="1:11" s="426" customFormat="1">
      <c r="A739" s="425"/>
      <c r="B739" s="425"/>
      <c r="C739" s="425"/>
      <c r="D739" s="963"/>
      <c r="E739" s="963"/>
      <c r="F739" s="963"/>
      <c r="G739" s="321"/>
    </row>
    <row r="740" spans="1:11" s="426" customFormat="1">
      <c r="A740" s="425"/>
      <c r="B740" s="425"/>
      <c r="C740" s="425"/>
      <c r="D740" s="963"/>
      <c r="E740" s="963"/>
      <c r="F740" s="963"/>
      <c r="G740" s="321"/>
    </row>
    <row r="741" spans="1:11" s="426" customFormat="1">
      <c r="A741" s="425"/>
      <c r="B741" s="425"/>
      <c r="C741" s="425"/>
      <c r="D741" s="963"/>
      <c r="E741" s="963"/>
      <c r="F741" s="963"/>
      <c r="G741" s="321"/>
    </row>
    <row r="742" spans="1:11" s="426" customFormat="1">
      <c r="A742" s="425"/>
      <c r="B742" s="425"/>
      <c r="C742" s="425"/>
      <c r="D742" s="393"/>
      <c r="E742" s="321"/>
      <c r="F742" s="321"/>
      <c r="G742" s="321"/>
    </row>
    <row r="743" spans="1:11" s="426" customFormat="1" ht="14.25">
      <c r="A743" s="270"/>
      <c r="B743" s="703" t="s">
        <v>329</v>
      </c>
      <c r="C743" s="425"/>
      <c r="D743" s="1029" t="s">
        <v>1239</v>
      </c>
      <c r="E743" s="1029"/>
      <c r="F743" s="1029"/>
      <c r="G743" s="321"/>
    </row>
    <row r="744" spans="1:11" s="426" customFormat="1">
      <c r="A744" s="425"/>
      <c r="B744" s="425"/>
      <c r="C744" s="425"/>
      <c r="D744" s="1029"/>
      <c r="E744" s="1029"/>
      <c r="F744" s="1029"/>
      <c r="G744" s="321"/>
    </row>
    <row r="745" spans="1:11" s="426" customFormat="1">
      <c r="A745" s="425"/>
      <c r="B745" s="425"/>
      <c r="C745" s="425"/>
      <c r="D745" s="1029"/>
      <c r="E745" s="1029"/>
      <c r="F745" s="1029"/>
      <c r="G745" s="321"/>
    </row>
    <row r="746" spans="1:11">
      <c r="A746" s="282"/>
      <c r="B746" s="282"/>
      <c r="C746" s="282"/>
      <c r="D746" s="393"/>
      <c r="E746" s="283"/>
      <c r="F746" s="283"/>
      <c r="G746" s="284"/>
      <c r="H746" s="278"/>
      <c r="I746" s="278"/>
      <c r="J746" s="278"/>
      <c r="K746" s="278"/>
    </row>
    <row r="747" spans="1:11" ht="14.25">
      <c r="A747" s="270"/>
      <c r="B747" s="703" t="s">
        <v>329</v>
      </c>
      <c r="C747" s="282"/>
      <c r="D747" s="963" t="s">
        <v>1240</v>
      </c>
      <c r="E747" s="963"/>
      <c r="F747" s="963"/>
      <c r="G747" s="284"/>
      <c r="H747" s="278"/>
      <c r="I747" s="278"/>
      <c r="J747" s="278"/>
      <c r="K747" s="278"/>
    </row>
    <row r="748" spans="1:11">
      <c r="A748" s="282"/>
      <c r="B748" s="282"/>
      <c r="C748" s="282"/>
      <c r="D748" s="963"/>
      <c r="E748" s="963"/>
      <c r="F748" s="963"/>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3" t="s">
        <v>1241</v>
      </c>
      <c r="E750" s="963"/>
      <c r="F750" s="963"/>
      <c r="G750" s="284"/>
      <c r="H750" s="278"/>
      <c r="I750" s="278"/>
      <c r="J750" s="278"/>
      <c r="K750" s="278"/>
    </row>
    <row r="751" spans="1:11" s="706" customFormat="1">
      <c r="A751" s="282"/>
      <c r="B751" s="282"/>
      <c r="C751" s="282"/>
      <c r="D751" s="963"/>
      <c r="E751" s="963"/>
      <c r="F751" s="963"/>
      <c r="G751" s="284"/>
      <c r="H751" s="278"/>
      <c r="I751" s="278"/>
      <c r="J751" s="278"/>
      <c r="K751" s="278"/>
    </row>
    <row r="752" spans="1:11" s="706" customFormat="1">
      <c r="A752" s="282"/>
      <c r="B752" s="282"/>
      <c r="C752" s="282"/>
      <c r="D752" s="963"/>
      <c r="E752" s="963"/>
      <c r="F752" s="963"/>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4" t="s">
        <v>1242</v>
      </c>
      <c r="B754" s="1034"/>
      <c r="C754" s="1034"/>
      <c r="D754" s="1034"/>
      <c r="E754" s="1034"/>
      <c r="F754" s="1034"/>
      <c r="G754" s="1034"/>
    </row>
    <row r="755" spans="1:11">
      <c r="A755" s="269"/>
      <c r="B755" s="269"/>
      <c r="C755" s="269"/>
      <c r="D755" s="285"/>
      <c r="F755" s="150"/>
      <c r="G755" s="280"/>
    </row>
    <row r="756" spans="1:11">
      <c r="A756" s="282"/>
      <c r="B756" s="282"/>
      <c r="C756" s="459"/>
      <c r="D756" s="1035" t="s">
        <v>1226</v>
      </c>
      <c r="E756" s="1035"/>
      <c r="F756" s="1035"/>
      <c r="G756" s="280"/>
    </row>
    <row r="757" spans="1:11">
      <c r="A757" s="523"/>
      <c r="B757" s="523"/>
      <c r="C757" s="522"/>
      <c r="D757" s="1025" t="s">
        <v>1243</v>
      </c>
      <c r="E757" s="1025"/>
      <c r="F757" s="1025"/>
      <c r="G757" s="280"/>
    </row>
    <row r="758" spans="1:11">
      <c r="A758" s="282"/>
      <c r="B758" s="282"/>
      <c r="C758" s="459"/>
      <c r="D758" s="717"/>
      <c r="E758" s="717"/>
      <c r="F758" s="717"/>
      <c r="G758" s="280"/>
    </row>
    <row r="759" spans="1:11" ht="14.25">
      <c r="A759" s="270"/>
      <c r="B759" s="703" t="s">
        <v>329</v>
      </c>
      <c r="C759" s="459"/>
      <c r="D759" s="1026" t="s">
        <v>1104</v>
      </c>
      <c r="E759" s="1026"/>
      <c r="F759" s="1026"/>
      <c r="G759" s="280"/>
    </row>
    <row r="760" spans="1:11">
      <c r="A760" s="282"/>
      <c r="B760" s="282"/>
      <c r="C760" s="459"/>
      <c r="D760" s="716"/>
      <c r="E760" s="1027" t="s">
        <v>1227</v>
      </c>
      <c r="F760" s="1027"/>
      <c r="G760" s="280"/>
    </row>
    <row r="761" spans="1:11">
      <c r="A761" s="276"/>
      <c r="B761" s="276"/>
      <c r="C761" s="276"/>
      <c r="D761" s="138"/>
      <c r="F761" s="57"/>
      <c r="G761" s="280"/>
    </row>
    <row r="762" spans="1:11">
      <c r="A762" s="1031" t="s">
        <v>485</v>
      </c>
      <c r="B762" s="1031"/>
      <c r="C762" s="1031"/>
      <c r="D762" s="1031"/>
      <c r="E762" s="1031"/>
      <c r="F762" s="1031"/>
      <c r="G762" s="1031"/>
    </row>
    <row r="763" spans="1:11">
      <c r="A763" s="264"/>
      <c r="B763" s="697"/>
      <c r="C763" s="275"/>
      <c r="D763" s="280"/>
      <c r="E763" s="280"/>
      <c r="F763" s="280"/>
      <c r="G763" s="280"/>
    </row>
    <row r="764" spans="1:11">
      <c r="A764" s="138"/>
      <c r="B764" s="1033" t="s">
        <v>1103</v>
      </c>
      <c r="C764" s="1033"/>
      <c r="D764" s="1033"/>
      <c r="E764" s="1033"/>
      <c r="F764" s="1033"/>
      <c r="G764" s="280"/>
    </row>
    <row r="765" spans="1:11">
      <c r="A765" s="23"/>
      <c r="B765" s="699"/>
      <c r="G765" s="280"/>
    </row>
    <row r="766" spans="1:11">
      <c r="A766" s="1031" t="s">
        <v>486</v>
      </c>
      <c r="B766" s="1031"/>
      <c r="C766" s="1031"/>
      <c r="D766" s="1031"/>
      <c r="E766" s="1031"/>
      <c r="F766" s="1031"/>
      <c r="G766" s="1031"/>
    </row>
    <row r="767" spans="1:11">
      <c r="A767" s="264"/>
      <c r="B767" s="697"/>
      <c r="C767" s="264"/>
      <c r="D767" s="272"/>
      <c r="G767" s="280"/>
    </row>
    <row r="768" spans="1:11">
      <c r="A768" s="138"/>
      <c r="B768" s="977" t="s">
        <v>484</v>
      </c>
      <c r="C768" s="977"/>
      <c r="D768" s="977"/>
      <c r="E768" s="977"/>
      <c r="F768" s="977"/>
      <c r="G768" s="280"/>
    </row>
    <row r="769" spans="1:7" ht="14.25">
      <c r="A769" s="270"/>
      <c r="B769" s="270"/>
      <c r="D769" s="138"/>
      <c r="E769" s="138"/>
      <c r="F769" s="280"/>
      <c r="G769" s="280"/>
    </row>
    <row r="770" spans="1:7">
      <c r="A770" s="1031" t="s">
        <v>487</v>
      </c>
      <c r="B770" s="1031"/>
      <c r="C770" s="1031"/>
      <c r="D770" s="1031"/>
      <c r="E770" s="1031"/>
      <c r="F770" s="1031"/>
      <c r="G770" s="1031"/>
    </row>
    <row r="771" spans="1:7">
      <c r="C771" s="269"/>
      <c r="D771" s="268"/>
      <c r="E771" s="138"/>
      <c r="F771" s="280"/>
      <c r="G771" s="280"/>
    </row>
    <row r="772" spans="1:7">
      <c r="A772" s="138"/>
      <c r="B772" s="977" t="s">
        <v>484</v>
      </c>
      <c r="C772" s="977"/>
      <c r="D772" s="977"/>
      <c r="E772" s="977"/>
      <c r="F772" s="977"/>
      <c r="G772" s="280"/>
    </row>
    <row r="773" spans="1:7">
      <c r="A773" s="138"/>
      <c r="B773" s="138"/>
      <c r="C773" s="275"/>
      <c r="D773" s="280"/>
      <c r="E773" s="280"/>
      <c r="F773" s="280"/>
      <c r="G773" s="280"/>
    </row>
    <row r="774" spans="1:7">
      <c r="A774" s="1031" t="s">
        <v>488</v>
      </c>
      <c r="B774" s="1031"/>
      <c r="C774" s="1031"/>
      <c r="D774" s="1031"/>
      <c r="E774" s="1031"/>
      <c r="F774" s="1031"/>
      <c r="G774" s="1031"/>
    </row>
    <row r="775" spans="1:7">
      <c r="A775" s="138"/>
      <c r="B775" s="138"/>
    </row>
    <row r="776" spans="1:7">
      <c r="A776" s="138"/>
      <c r="B776" s="977" t="s">
        <v>484</v>
      </c>
      <c r="C776" s="977"/>
      <c r="D776" s="977"/>
      <c r="E776" s="977"/>
      <c r="F776" s="977"/>
    </row>
    <row r="777" spans="1:7">
      <c r="A777" s="275"/>
      <c r="B777" s="275"/>
      <c r="C777" s="275"/>
      <c r="D777" s="267"/>
      <c r="F777" s="280"/>
    </row>
    <row r="778" spans="1:7">
      <c r="A778" s="1031" t="s">
        <v>489</v>
      </c>
      <c r="B778" s="1031"/>
      <c r="C778" s="1031"/>
      <c r="D778" s="1031"/>
      <c r="E778" s="1031"/>
      <c r="F778" s="1031"/>
      <c r="G778" s="1031"/>
    </row>
    <row r="779" spans="1:7">
      <c r="A779" s="138"/>
      <c r="B779" s="138"/>
    </row>
    <row r="780" spans="1:7">
      <c r="A780" s="138"/>
      <c r="B780" s="977" t="s">
        <v>484</v>
      </c>
      <c r="C780" s="977"/>
      <c r="D780" s="977"/>
      <c r="E780" s="977"/>
      <c r="F780" s="977"/>
    </row>
    <row r="781" spans="1:7">
      <c r="A781" s="275"/>
      <c r="B781" s="275"/>
      <c r="C781" s="275"/>
      <c r="D781" s="267"/>
      <c r="F781" s="280"/>
    </row>
    <row r="782" spans="1:7">
      <c r="A782" s="1031" t="s">
        <v>490</v>
      </c>
      <c r="B782" s="1031"/>
      <c r="C782" s="1031"/>
      <c r="D782" s="1031"/>
      <c r="E782" s="1031"/>
      <c r="F782" s="1031"/>
      <c r="G782" s="1031"/>
    </row>
    <row r="783" spans="1:7">
      <c r="A783" s="138"/>
      <c r="B783" s="138"/>
    </row>
    <row r="784" spans="1:7">
      <c r="A784" s="138"/>
      <c r="B784" s="977" t="s">
        <v>484</v>
      </c>
      <c r="C784" s="977"/>
      <c r="D784" s="977"/>
      <c r="E784" s="977"/>
      <c r="F784" s="977"/>
    </row>
    <row r="785" spans="1:7">
      <c r="A785" s="274"/>
      <c r="B785" s="274"/>
      <c r="C785" s="274"/>
      <c r="D785" s="286"/>
      <c r="E785" s="57"/>
      <c r="F785" s="57"/>
      <c r="G785" s="57"/>
    </row>
    <row r="786" spans="1:7">
      <c r="A786" s="1031" t="s">
        <v>200</v>
      </c>
      <c r="B786" s="1031"/>
      <c r="C786" s="1031"/>
      <c r="D786" s="1031"/>
      <c r="E786" s="1031"/>
      <c r="F786" s="1031"/>
      <c r="G786" s="1031"/>
    </row>
    <row r="787" spans="1:7">
      <c r="A787" s="138"/>
      <c r="B787" s="138"/>
    </row>
    <row r="788" spans="1:7">
      <c r="A788" s="138"/>
      <c r="B788" s="977" t="s">
        <v>484</v>
      </c>
      <c r="C788" s="977"/>
      <c r="D788" s="977"/>
      <c r="E788" s="977"/>
      <c r="F788" s="977"/>
    </row>
    <row r="789" spans="1:7">
      <c r="A789" s="138"/>
      <c r="B789" s="138"/>
      <c r="D789" s="267"/>
    </row>
    <row r="790" spans="1:7">
      <c r="A790" s="1031" t="s">
        <v>968</v>
      </c>
      <c r="B790" s="1031"/>
      <c r="C790" s="1031"/>
      <c r="D790" s="1031"/>
      <c r="E790" s="1031"/>
      <c r="F790" s="1031"/>
      <c r="G790" s="1031"/>
    </row>
    <row r="791" spans="1:7">
      <c r="A791" s="138"/>
      <c r="B791" s="138"/>
    </row>
    <row r="792" spans="1:7">
      <c r="A792" s="138"/>
      <c r="B792" s="977" t="s">
        <v>484</v>
      </c>
      <c r="C792" s="977"/>
      <c r="D792" s="977"/>
      <c r="E792" s="977"/>
      <c r="F792" s="977"/>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0" t="s">
        <v>1473</v>
      </c>
      <c r="B2" s="1041"/>
      <c r="C2" s="1041"/>
      <c r="D2" s="1041"/>
      <c r="E2" s="1041"/>
      <c r="F2" s="1041"/>
      <c r="G2" s="1041"/>
      <c r="H2" s="1041"/>
      <c r="I2" s="1041"/>
      <c r="J2" s="1041"/>
    </row>
    <row r="3" spans="1:10" ht="15.75">
      <c r="A3" s="1045" t="s">
        <v>699</v>
      </c>
      <c r="B3" s="1046"/>
      <c r="C3" s="1046"/>
      <c r="D3" s="1046"/>
      <c r="E3" s="1046"/>
      <c r="F3" s="1046"/>
      <c r="G3" s="1046"/>
      <c r="H3" s="1046"/>
      <c r="I3" s="1046"/>
      <c r="J3" s="1046"/>
    </row>
    <row r="4" spans="1:10" ht="15">
      <c r="A4" s="1047" t="s">
        <v>1560</v>
      </c>
      <c r="B4" s="1046"/>
      <c r="C4" s="1046"/>
      <c r="D4" s="1046"/>
      <c r="E4" s="1046"/>
      <c r="F4" s="1046"/>
      <c r="G4" s="1046"/>
      <c r="H4" s="1046"/>
      <c r="I4" s="1046"/>
      <c r="J4" s="1046"/>
    </row>
    <row r="5" spans="1:10" ht="12.75"/>
    <row r="6" spans="1:10" ht="12.75">
      <c r="A6" s="1042" t="s">
        <v>1599</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1434</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1529</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1436</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1437</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1438</v>
      </c>
      <c r="B75" s="1044"/>
      <c r="C75" s="1044"/>
      <c r="D75" s="1044"/>
      <c r="E75" s="1044"/>
      <c r="F75" s="1044"/>
      <c r="G75" s="1044"/>
      <c r="H75" s="1044"/>
      <c r="I75" s="1044"/>
    </row>
    <row r="76" spans="1:9" ht="12.75">
      <c r="A76" s="968" t="s">
        <v>1133</v>
      </c>
      <c r="B76" s="968"/>
      <c r="C76" s="968"/>
      <c r="D76" s="968"/>
      <c r="E76" s="968"/>
    </row>
    <row r="77" spans="1:9" ht="12.75">
      <c r="A77" s="968" t="s">
        <v>1439</v>
      </c>
      <c r="B77" s="968"/>
      <c r="C77" s="968"/>
      <c r="D77" s="968"/>
      <c r="E77" s="968"/>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7" t="s">
        <v>1561</v>
      </c>
      <c r="B2" s="1057"/>
      <c r="C2" s="1058"/>
      <c r="D2" s="1058"/>
      <c r="E2" s="1058"/>
      <c r="F2" s="1058"/>
      <c r="G2" s="1058"/>
    </row>
    <row r="3" spans="1:9">
      <c r="A3" s="1065" t="s">
        <v>1564</v>
      </c>
      <c r="B3" s="1065"/>
      <c r="C3" s="1066"/>
      <c r="D3" s="1066"/>
      <c r="E3" s="1066"/>
      <c r="F3" s="1066"/>
      <c r="G3" s="1066"/>
      <c r="I3" s="717" t="s">
        <v>1200</v>
      </c>
    </row>
    <row r="4" spans="1:9">
      <c r="A4" s="1061" t="s">
        <v>1563</v>
      </c>
      <c r="B4" s="1061"/>
      <c r="C4" s="1067"/>
      <c r="D4" s="1067"/>
      <c r="E4" s="1067"/>
      <c r="F4" s="1067"/>
      <c r="G4" s="1067"/>
      <c r="I4" s="717"/>
    </row>
    <row r="5" spans="1:9" s="816" customFormat="1">
      <c r="A5" s="1061"/>
      <c r="B5" s="1061"/>
      <c r="C5" s="1062"/>
      <c r="D5" s="1062"/>
      <c r="E5" s="1062"/>
      <c r="F5" s="1062"/>
      <c r="G5" s="1062"/>
      <c r="I5" s="717" t="s">
        <v>1201</v>
      </c>
    </row>
    <row r="6" spans="1:9" s="816" customFormat="1">
      <c r="A6" s="1059" t="s">
        <v>1296</v>
      </c>
      <c r="B6" s="1059"/>
      <c r="C6" s="1060"/>
      <c r="D6" s="1060"/>
      <c r="E6" s="1060"/>
      <c r="F6" s="1060"/>
      <c r="G6" s="1060"/>
    </row>
    <row r="7" spans="1:9" s="816" customFormat="1">
      <c r="A7" s="1059" t="s">
        <v>1297</v>
      </c>
      <c r="B7" s="1059"/>
      <c r="C7" s="1060"/>
      <c r="D7" s="1060"/>
      <c r="E7" s="1060"/>
      <c r="F7" s="1060"/>
      <c r="G7" s="1060"/>
    </row>
    <row r="8" spans="1:9">
      <c r="A8" s="817"/>
      <c r="B8" s="817"/>
      <c r="C8" s="818"/>
      <c r="D8" s="818"/>
      <c r="E8" s="818"/>
      <c r="F8" s="818"/>
    </row>
    <row r="9" spans="1:9">
      <c r="A9" s="1018" t="s">
        <v>1299</v>
      </c>
      <c r="B9" s="1018"/>
      <c r="C9" s="1018"/>
      <c r="D9" s="1018"/>
      <c r="E9" s="1018"/>
      <c r="F9" s="1018"/>
      <c r="G9" s="1018"/>
    </row>
    <row r="10" spans="1:9">
      <c r="A10" s="818"/>
      <c r="B10" s="818"/>
      <c r="E10" s="819"/>
    </row>
    <row r="11" spans="1:9" ht="13.7" customHeight="1">
      <c r="C11" s="818"/>
      <c r="D11" s="1084" t="s">
        <v>1298</v>
      </c>
      <c r="E11" s="1084"/>
      <c r="F11" s="1084"/>
    </row>
    <row r="12" spans="1:9">
      <c r="C12" s="818"/>
      <c r="D12" s="1084"/>
      <c r="E12" s="1084"/>
      <c r="F12" s="1084"/>
    </row>
    <row r="13" spans="1:9">
      <c r="A13" s="820"/>
      <c r="B13" s="820"/>
      <c r="C13" s="820"/>
      <c r="D13" s="1002" t="s">
        <v>1281</v>
      </c>
      <c r="E13" s="1002"/>
      <c r="F13" s="1002"/>
    </row>
    <row r="14" spans="1:9">
      <c r="A14" s="820"/>
      <c r="B14" s="820"/>
      <c r="C14" s="820"/>
      <c r="D14" s="821"/>
    </row>
    <row r="15" spans="1:9" ht="14.25">
      <c r="A15" s="822"/>
      <c r="B15" s="823" t="s">
        <v>329</v>
      </c>
      <c r="C15" s="824"/>
      <c r="D15" s="1000" t="s">
        <v>1282</v>
      </c>
      <c r="E15" s="1000"/>
      <c r="F15" s="1000"/>
    </row>
    <row r="16" spans="1:9">
      <c r="A16" s="820"/>
      <c r="B16" s="820"/>
      <c r="C16" s="824"/>
      <c r="D16" s="1000"/>
      <c r="E16" s="1000"/>
      <c r="F16" s="1000"/>
    </row>
    <row r="17" spans="1:7">
      <c r="A17" s="820"/>
      <c r="B17" s="820"/>
      <c r="C17" s="824"/>
      <c r="D17" s="1000"/>
      <c r="E17" s="1000"/>
      <c r="F17" s="1000"/>
    </row>
    <row r="18" spans="1:7">
      <c r="A18" s="820"/>
      <c r="B18" s="820"/>
      <c r="C18" s="820"/>
    </row>
    <row r="19" spans="1:7" ht="14.25">
      <c r="A19" s="822"/>
      <c r="B19" s="823" t="s">
        <v>329</v>
      </c>
      <c r="D19" s="1026" t="s">
        <v>1283</v>
      </c>
      <c r="E19" s="1026"/>
      <c r="F19" s="1026"/>
    </row>
    <row r="20" spans="1:7" ht="14.25">
      <c r="A20" s="822"/>
      <c r="B20" s="822"/>
      <c r="D20" s="825"/>
    </row>
    <row r="21" spans="1:7" ht="14.25">
      <c r="A21" s="822"/>
      <c r="B21" s="823" t="s">
        <v>329</v>
      </c>
      <c r="D21" s="1000" t="s">
        <v>1284</v>
      </c>
      <c r="E21" s="1000"/>
      <c r="F21" s="1000"/>
    </row>
    <row r="22" spans="1:7" ht="14.25">
      <c r="A22" s="822"/>
      <c r="B22" s="822"/>
      <c r="D22" s="1000"/>
      <c r="E22" s="1000"/>
      <c r="F22" s="1000"/>
    </row>
    <row r="23" spans="1:7"/>
    <row r="24" spans="1:7" ht="14.25">
      <c r="A24" s="822"/>
      <c r="B24" s="823" t="s">
        <v>329</v>
      </c>
      <c r="D24" s="1054" t="s">
        <v>1285</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1001" t="s">
        <v>1286</v>
      </c>
      <c r="E30" s="1001"/>
      <c r="F30" s="1001"/>
      <c r="G30" s="827"/>
    </row>
    <row r="31" spans="1:7" s="816" customFormat="1">
      <c r="A31" s="826"/>
      <c r="B31" s="826"/>
      <c r="C31" s="826"/>
      <c r="D31" s="1001"/>
      <c r="E31" s="1001"/>
      <c r="F31" s="1001"/>
      <c r="G31" s="827"/>
    </row>
    <row r="32" spans="1:7" ht="14.25">
      <c r="A32" s="822"/>
      <c r="B32" s="822"/>
      <c r="D32" s="828"/>
    </row>
    <row r="33" spans="1:6" ht="14.45" customHeight="1">
      <c r="A33" s="822"/>
      <c r="B33" s="823" t="s">
        <v>329</v>
      </c>
      <c r="D33" s="1001" t="s">
        <v>1474</v>
      </c>
      <c r="E33" s="1001"/>
      <c r="F33" s="1001"/>
    </row>
    <row r="34" spans="1:6" ht="14.25">
      <c r="A34" s="822"/>
      <c r="B34" s="822"/>
      <c r="D34" s="1001"/>
      <c r="E34" s="1001"/>
      <c r="F34" s="1001"/>
    </row>
    <row r="35" spans="1:6" ht="14.25">
      <c r="A35" s="822"/>
      <c r="B35" s="822"/>
      <c r="D35" s="1001"/>
      <c r="E35" s="1001"/>
      <c r="F35" s="1001"/>
    </row>
    <row r="36" spans="1:6" ht="14.25">
      <c r="A36" s="822"/>
      <c r="B36" s="822"/>
      <c r="D36" s="1001"/>
      <c r="E36" s="1001"/>
      <c r="F36" s="1001"/>
    </row>
    <row r="37" spans="1:6" ht="14.25">
      <c r="A37" s="822"/>
      <c r="B37" s="822"/>
      <c r="D37" s="815"/>
    </row>
    <row r="38" spans="1:6" ht="14.25">
      <c r="A38" s="822"/>
      <c r="B38" s="823" t="s">
        <v>329</v>
      </c>
      <c r="D38" s="1001" t="s">
        <v>1288</v>
      </c>
      <c r="E38" s="1001"/>
      <c r="F38" s="1001"/>
    </row>
    <row r="39" spans="1:6" ht="14.25">
      <c r="A39" s="822"/>
      <c r="B39" s="822"/>
      <c r="D39" s="1001"/>
      <c r="E39" s="1001"/>
      <c r="F39" s="1001"/>
    </row>
    <row r="40" spans="1:6" ht="14.25">
      <c r="A40" s="822"/>
      <c r="B40" s="822"/>
      <c r="D40" s="1001"/>
      <c r="E40" s="1001"/>
      <c r="F40" s="1001"/>
    </row>
    <row r="41" spans="1:6" ht="14.25">
      <c r="A41" s="822"/>
      <c r="B41" s="822"/>
      <c r="D41" s="1001"/>
      <c r="E41" s="1001"/>
      <c r="F41" s="1001"/>
    </row>
    <row r="42" spans="1:6" ht="14.25">
      <c r="A42" s="822"/>
      <c r="B42" s="822"/>
      <c r="D42" s="1001"/>
      <c r="E42" s="1001"/>
      <c r="F42" s="1001"/>
    </row>
    <row r="43" spans="1:6" ht="14.25">
      <c r="A43" s="822"/>
      <c r="B43" s="822"/>
      <c r="D43" s="805"/>
      <c r="E43" s="805"/>
      <c r="F43" s="805"/>
    </row>
    <row r="44" spans="1:6" ht="14.25">
      <c r="A44" s="822"/>
      <c r="B44" s="823" t="s">
        <v>329</v>
      </c>
      <c r="D44" s="1001" t="s">
        <v>1289</v>
      </c>
      <c r="E44" s="1001"/>
      <c r="F44" s="1001"/>
    </row>
    <row r="45" spans="1:6" ht="14.25">
      <c r="A45" s="822"/>
      <c r="B45" s="822"/>
      <c r="D45" s="1001"/>
      <c r="E45" s="1001"/>
      <c r="F45" s="1001"/>
    </row>
    <row r="46" spans="1:6" ht="14.25">
      <c r="A46" s="822"/>
      <c r="B46" s="822"/>
      <c r="D46" s="1001"/>
      <c r="E46" s="1001"/>
      <c r="F46" s="1001"/>
    </row>
    <row r="47" spans="1:6" ht="23.25" customHeight="1">
      <c r="A47" s="822"/>
      <c r="B47" s="822"/>
      <c r="D47" s="1001"/>
      <c r="E47" s="1001"/>
      <c r="F47" s="1001"/>
    </row>
    <row r="48" spans="1:6" ht="14.25">
      <c r="A48" s="822"/>
      <c r="B48" s="822"/>
      <c r="D48" s="810"/>
    </row>
    <row r="49" spans="1:7" ht="14.45" customHeight="1">
      <c r="A49" s="822"/>
      <c r="B49" s="823" t="s">
        <v>329</v>
      </c>
      <c r="D49" s="1001" t="s">
        <v>1290</v>
      </c>
      <c r="E49" s="1001"/>
      <c r="F49" s="1001"/>
    </row>
    <row r="50" spans="1:7" ht="14.25">
      <c r="A50" s="822"/>
      <c r="B50" s="822"/>
      <c r="D50" s="1001"/>
      <c r="E50" s="1001"/>
      <c r="F50" s="1001"/>
    </row>
    <row r="51" spans="1:7" ht="14.25">
      <c r="A51" s="822"/>
      <c r="B51" s="822"/>
      <c r="D51" s="1001"/>
      <c r="E51" s="1001"/>
      <c r="F51" s="1001"/>
    </row>
    <row r="52" spans="1:7" s="642" customFormat="1" ht="14.25">
      <c r="A52" s="822"/>
      <c r="B52" s="822"/>
      <c r="C52" s="829"/>
      <c r="D52" s="827"/>
      <c r="E52" s="717"/>
      <c r="F52" s="717"/>
      <c r="G52" s="717"/>
    </row>
    <row r="53" spans="1:7" s="642" customFormat="1" ht="14.25">
      <c r="A53" s="830"/>
      <c r="B53" s="823" t="s">
        <v>329</v>
      </c>
      <c r="C53" s="831"/>
      <c r="D53" s="1001" t="s">
        <v>1291</v>
      </c>
      <c r="E53" s="1001"/>
      <c r="F53" s="1001"/>
      <c r="G53" s="717"/>
    </row>
    <row r="54" spans="1:7" s="642" customFormat="1" ht="14.25">
      <c r="A54" s="830"/>
      <c r="B54" s="830"/>
      <c r="C54" s="831"/>
      <c r="D54" s="1001"/>
      <c r="E54" s="1001"/>
      <c r="F54" s="1001"/>
      <c r="G54" s="717"/>
    </row>
    <row r="55" spans="1:7" s="816" customFormat="1">
      <c r="A55" s="826"/>
      <c r="B55" s="826"/>
      <c r="C55" s="826"/>
      <c r="D55" s="757"/>
      <c r="E55" s="827"/>
      <c r="F55" s="827"/>
      <c r="G55" s="827"/>
    </row>
    <row r="56" spans="1:7" ht="14.25">
      <c r="A56" s="822"/>
      <c r="B56" s="823" t="s">
        <v>329</v>
      </c>
      <c r="D56" s="1001" t="s">
        <v>1292</v>
      </c>
      <c r="E56" s="1001"/>
      <c r="F56" s="1001"/>
    </row>
    <row r="57" spans="1:7">
      <c r="D57" s="1001"/>
      <c r="E57" s="1001"/>
      <c r="F57" s="1001"/>
    </row>
    <row r="58" spans="1:7">
      <c r="D58" s="1001"/>
      <c r="E58" s="1001"/>
      <c r="F58" s="1001"/>
    </row>
    <row r="59" spans="1:7">
      <c r="D59" s="717"/>
    </row>
    <row r="60" spans="1:7" ht="14.25">
      <c r="A60" s="822"/>
      <c r="B60" s="823" t="s">
        <v>329</v>
      </c>
      <c r="D60" s="1001" t="s">
        <v>1293</v>
      </c>
      <c r="E60" s="1001"/>
      <c r="F60" s="1001"/>
    </row>
    <row r="61" spans="1:7">
      <c r="D61" s="1001"/>
      <c r="E61" s="1001"/>
      <c r="F61" s="1001"/>
    </row>
    <row r="62" spans="1:7"/>
    <row r="63" spans="1:7" ht="14.25">
      <c r="A63" s="822"/>
      <c r="B63" s="823" t="s">
        <v>329</v>
      </c>
      <c r="D63" s="1001" t="s">
        <v>1294</v>
      </c>
      <c r="E63" s="1001"/>
      <c r="F63" s="1001"/>
    </row>
    <row r="64" spans="1:7">
      <c r="D64" s="1001"/>
      <c r="E64" s="1001"/>
      <c r="F64" s="1001"/>
    </row>
    <row r="65" spans="1:7">
      <c r="D65" s="1001"/>
      <c r="E65" s="1001"/>
      <c r="F65" s="1001"/>
    </row>
    <row r="66" spans="1:7">
      <c r="D66" s="815"/>
    </row>
    <row r="67" spans="1:7" ht="14.25">
      <c r="A67" s="822"/>
      <c r="B67" s="823" t="s">
        <v>329</v>
      </c>
      <c r="D67" s="1000" t="s">
        <v>1295</v>
      </c>
      <c r="E67" s="1000"/>
      <c r="F67" s="1000"/>
    </row>
    <row r="68" spans="1:7">
      <c r="D68" s="1000"/>
      <c r="E68" s="1000"/>
      <c r="F68" s="1000"/>
    </row>
    <row r="69" spans="1:7" ht="14.25">
      <c r="A69" s="822"/>
      <c r="B69" s="822"/>
      <c r="D69" s="825"/>
    </row>
    <row r="70" spans="1:7">
      <c r="A70" s="982" t="s">
        <v>1202</v>
      </c>
      <c r="B70" s="982"/>
      <c r="C70" s="982"/>
      <c r="D70" s="982"/>
      <c r="E70" s="982"/>
      <c r="F70" s="982"/>
      <c r="G70" s="982"/>
    </row>
    <row r="71" spans="1:7"/>
    <row r="72" spans="1:7">
      <c r="C72" s="832"/>
      <c r="D72" s="1071" t="s">
        <v>1300</v>
      </c>
      <c r="E72" s="1071"/>
      <c r="F72" s="1071"/>
    </row>
    <row r="73" spans="1:7">
      <c r="A73" s="825"/>
      <c r="B73" s="825"/>
      <c r="D73" s="1000" t="s">
        <v>1327</v>
      </c>
      <c r="E73" s="1000"/>
      <c r="F73" s="1000"/>
    </row>
    <row r="74" spans="1:7">
      <c r="A74" s="825"/>
      <c r="B74" s="825"/>
    </row>
    <row r="75" spans="1:7" ht="13.7" customHeight="1">
      <c r="A75" s="822"/>
      <c r="B75" s="823" t="s">
        <v>329</v>
      </c>
      <c r="D75" s="1000" t="s">
        <v>1528</v>
      </c>
      <c r="E75" s="1000"/>
      <c r="F75" s="1000"/>
    </row>
    <row r="76" spans="1:7" ht="14.25">
      <c r="A76" s="822"/>
      <c r="B76" s="822"/>
      <c r="D76" s="1000"/>
      <c r="E76" s="1000"/>
      <c r="F76" s="1000"/>
    </row>
    <row r="77" spans="1:7" ht="14.25">
      <c r="A77" s="822"/>
      <c r="B77" s="822"/>
      <c r="D77" s="1000"/>
      <c r="E77" s="1000"/>
      <c r="F77" s="1000"/>
    </row>
    <row r="78" spans="1:7" ht="14.25">
      <c r="A78" s="822"/>
      <c r="B78" s="822"/>
      <c r="D78" s="1000"/>
      <c r="E78" s="1000"/>
      <c r="F78" s="1000"/>
    </row>
    <row r="79" spans="1:7" ht="14.25">
      <c r="A79" s="822"/>
      <c r="B79" s="822"/>
      <c r="D79" s="1000"/>
      <c r="E79" s="1000"/>
      <c r="F79" s="1000"/>
    </row>
    <row r="80" spans="1:7" ht="14.25">
      <c r="A80" s="822"/>
      <c r="B80" s="822"/>
      <c r="D80" s="1000"/>
      <c r="E80" s="1000"/>
      <c r="F80" s="1000"/>
    </row>
    <row r="81" spans="1:6" ht="14.25">
      <c r="A81" s="822"/>
      <c r="B81" s="822"/>
      <c r="D81" s="1000"/>
      <c r="E81" s="1000"/>
      <c r="F81" s="1000"/>
    </row>
    <row r="82" spans="1:6" ht="14.25">
      <c r="A82" s="822"/>
      <c r="B82" s="822"/>
      <c r="D82" s="1000"/>
      <c r="E82" s="1000"/>
      <c r="F82" s="1000"/>
    </row>
    <row r="83" spans="1:6" s="815" customFormat="1" ht="14.25">
      <c r="A83" s="822"/>
      <c r="B83" s="822"/>
      <c r="C83" s="813"/>
      <c r="D83" s="1000"/>
      <c r="E83" s="1000"/>
      <c r="F83" s="1000"/>
    </row>
    <row r="84" spans="1:6" s="815" customFormat="1" ht="14.45" customHeight="1">
      <c r="A84" s="822"/>
      <c r="B84" s="823" t="s">
        <v>329</v>
      </c>
      <c r="C84" s="813"/>
      <c r="D84" s="1000" t="s">
        <v>1446</v>
      </c>
      <c r="E84" s="1000"/>
      <c r="F84" s="1000"/>
    </row>
    <row r="85" spans="1:6" s="815" customFormat="1" ht="14.25">
      <c r="A85" s="822"/>
      <c r="B85" s="822"/>
      <c r="C85" s="813"/>
      <c r="D85" s="1000"/>
      <c r="E85" s="1000"/>
      <c r="F85" s="1000"/>
    </row>
    <row r="86" spans="1:6" s="815" customFormat="1" ht="14.25">
      <c r="A86" s="822"/>
      <c r="B86" s="822"/>
      <c r="C86" s="813"/>
      <c r="D86" s="1000"/>
      <c r="E86" s="1000"/>
      <c r="F86" s="1000"/>
    </row>
    <row r="87" spans="1:6" s="815" customFormat="1" ht="14.25">
      <c r="A87" s="822"/>
      <c r="B87" s="822"/>
      <c r="C87" s="813"/>
      <c r="D87" s="1000"/>
      <c r="E87" s="1000"/>
      <c r="F87" s="1000"/>
    </row>
    <row r="88" spans="1:6" s="815" customFormat="1" ht="14.25">
      <c r="A88" s="822"/>
      <c r="B88" s="822"/>
      <c r="C88" s="813"/>
      <c r="D88" s="1000"/>
      <c r="E88" s="1000"/>
      <c r="F88" s="1000"/>
    </row>
    <row r="89" spans="1:6" s="815" customFormat="1" ht="14.25">
      <c r="A89" s="822"/>
      <c r="B89" s="822"/>
      <c r="C89" s="813"/>
      <c r="D89" s="1000"/>
      <c r="E89" s="1000"/>
      <c r="F89" s="1000"/>
    </row>
    <row r="90" spans="1:6" s="815" customFormat="1" ht="14.25">
      <c r="A90" s="822"/>
      <c r="B90" s="822"/>
      <c r="C90" s="813"/>
      <c r="D90" s="1000"/>
      <c r="E90" s="1000"/>
      <c r="F90" s="1000"/>
    </row>
    <row r="91" spans="1:6" s="815" customFormat="1" ht="14.25">
      <c r="A91" s="822"/>
      <c r="B91" s="822"/>
      <c r="C91" s="813"/>
      <c r="D91" s="1000"/>
      <c r="E91" s="1000"/>
      <c r="F91" s="1000"/>
    </row>
    <row r="92" spans="1:6" s="815" customFormat="1" ht="14.25">
      <c r="A92" s="822"/>
      <c r="B92" s="822"/>
      <c r="C92" s="813"/>
      <c r="D92" s="1000"/>
      <c r="E92" s="1000"/>
      <c r="F92" s="1000"/>
    </row>
    <row r="93" spans="1:6" s="815" customFormat="1" ht="14.25">
      <c r="A93" s="822"/>
      <c r="B93" s="822"/>
      <c r="C93" s="813"/>
      <c r="D93" s="1000"/>
      <c r="E93" s="1000"/>
      <c r="F93" s="1000"/>
    </row>
    <row r="94" spans="1:6" s="815" customFormat="1" ht="14.25">
      <c r="A94" s="822"/>
      <c r="B94" s="822"/>
      <c r="C94" s="813"/>
      <c r="D94" s="1000"/>
      <c r="E94" s="1000"/>
      <c r="F94" s="1000"/>
    </row>
    <row r="95" spans="1:6" s="815" customFormat="1" ht="14.25">
      <c r="A95" s="822"/>
      <c r="B95" s="822"/>
      <c r="C95" s="813"/>
      <c r="D95" s="1000"/>
      <c r="E95" s="1000"/>
      <c r="F95" s="1000"/>
    </row>
    <row r="96" spans="1:6" s="815" customFormat="1" ht="14.25">
      <c r="A96" s="822"/>
      <c r="B96" s="822"/>
      <c r="C96" s="813"/>
      <c r="D96" s="1000"/>
      <c r="E96" s="1000"/>
      <c r="F96" s="1000"/>
    </row>
    <row r="97" spans="1:11" ht="14.25">
      <c r="A97" s="822"/>
      <c r="B97" s="822"/>
      <c r="D97" s="1000"/>
      <c r="E97" s="1000"/>
      <c r="F97" s="1000"/>
    </row>
    <row r="98" spans="1:11" ht="14.25">
      <c r="A98" s="822"/>
      <c r="B98" s="822"/>
      <c r="D98" s="1000"/>
      <c r="E98" s="1000"/>
      <c r="F98" s="1000"/>
    </row>
    <row r="99" spans="1:11" ht="14.25">
      <c r="A99" s="822"/>
      <c r="B99" s="822"/>
      <c r="D99" s="947"/>
      <c r="E99" s="947"/>
      <c r="F99" s="947"/>
    </row>
    <row r="100" spans="1:11" ht="14.25" customHeight="1">
      <c r="A100" s="822"/>
      <c r="B100" s="823" t="s">
        <v>329</v>
      </c>
      <c r="D100" s="1020" t="s">
        <v>1302</v>
      </c>
      <c r="E100" s="1020"/>
      <c r="F100" s="1020"/>
    </row>
    <row r="101" spans="1:11" ht="14.25">
      <c r="A101" s="822"/>
      <c r="B101" s="822"/>
      <c r="D101" s="1020"/>
      <c r="E101" s="1020"/>
      <c r="F101" s="1020"/>
    </row>
    <row r="102" spans="1:11" ht="14.25">
      <c r="A102" s="822"/>
      <c r="B102" s="822"/>
      <c r="D102" s="1020"/>
      <c r="E102" s="1020"/>
      <c r="F102" s="1020"/>
    </row>
    <row r="103" spans="1:11" ht="14.25">
      <c r="A103" s="822"/>
      <c r="B103" s="822"/>
      <c r="D103" s="1020"/>
      <c r="E103" s="1020"/>
      <c r="F103" s="1020"/>
    </row>
    <row r="104" spans="1:11" ht="14.25">
      <c r="A104" s="822"/>
      <c r="B104" s="822"/>
      <c r="D104" s="1020"/>
      <c r="E104" s="1020"/>
      <c r="F104" s="1020"/>
    </row>
    <row r="105" spans="1:11" ht="14.25">
      <c r="A105" s="822"/>
      <c r="B105" s="822"/>
      <c r="D105" s="1020"/>
      <c r="E105" s="1020"/>
      <c r="F105" s="1020"/>
    </row>
    <row r="106" spans="1:11" ht="14.25">
      <c r="A106" s="822"/>
      <c r="B106" s="822"/>
      <c r="D106" s="1020"/>
      <c r="E106" s="1020"/>
      <c r="F106" s="1020"/>
    </row>
    <row r="107" spans="1:11" ht="14.25">
      <c r="A107" s="822"/>
      <c r="B107" s="822"/>
      <c r="D107" s="1020"/>
      <c r="E107" s="1020"/>
      <c r="F107" s="1020"/>
    </row>
    <row r="108" spans="1:11">
      <c r="C108" s="746"/>
      <c r="D108" s="948"/>
      <c r="E108" s="948"/>
      <c r="F108" s="948"/>
      <c r="G108" s="746"/>
      <c r="H108" s="746"/>
      <c r="I108" s="746"/>
      <c r="J108" s="746"/>
      <c r="K108" s="746"/>
    </row>
    <row r="109" spans="1:11" ht="14.25">
      <c r="A109" s="822"/>
      <c r="B109" s="823" t="s">
        <v>329</v>
      </c>
      <c r="C109" s="746"/>
      <c r="D109" s="1020" t="s">
        <v>1304</v>
      </c>
      <c r="E109" s="1020"/>
      <c r="F109" s="1020"/>
      <c r="G109" s="746"/>
      <c r="H109" s="746"/>
      <c r="I109" s="746"/>
      <c r="J109" s="746"/>
      <c r="K109" s="746"/>
    </row>
    <row r="110" spans="1:11" ht="14.25">
      <c r="A110" s="822"/>
      <c r="B110" s="822"/>
      <c r="C110" s="746"/>
      <c r="D110" s="1020"/>
      <c r="E110" s="1020"/>
      <c r="F110" s="1020"/>
      <c r="G110" s="746"/>
      <c r="H110" s="746"/>
      <c r="I110" s="746"/>
      <c r="J110" s="746"/>
      <c r="K110" s="746"/>
    </row>
    <row r="111" spans="1:11"/>
    <row r="112" spans="1:11" ht="14.25">
      <c r="A112" s="822"/>
      <c r="B112" s="823" t="s">
        <v>329</v>
      </c>
      <c r="C112" s="829"/>
      <c r="D112" s="1000" t="s">
        <v>1305</v>
      </c>
      <c r="E112" s="1000"/>
      <c r="F112" s="1000"/>
    </row>
    <row r="113" spans="1:7">
      <c r="C113" s="829"/>
      <c r="D113" s="1000"/>
      <c r="E113" s="1000"/>
      <c r="F113" s="1000"/>
    </row>
    <row r="114" spans="1:7">
      <c r="C114" s="829"/>
      <c r="D114" s="1000"/>
      <c r="E114" s="1000"/>
      <c r="F114" s="1000"/>
    </row>
    <row r="115" spans="1:7">
      <c r="C115" s="829"/>
      <c r="D115" s="1000"/>
      <c r="E115" s="1000"/>
      <c r="F115" s="1000"/>
    </row>
    <row r="116" spans="1:7">
      <c r="C116" s="829"/>
      <c r="D116" s="1000"/>
      <c r="E116" s="1000"/>
      <c r="F116" s="1000"/>
    </row>
    <row r="117" spans="1:7">
      <c r="C117" s="829"/>
      <c r="D117" s="696"/>
      <c r="E117" s="696"/>
      <c r="F117" s="696"/>
    </row>
    <row r="118" spans="1:7" s="746" customFormat="1" ht="14.25">
      <c r="A118" s="822"/>
      <c r="B118" s="823" t="s">
        <v>329</v>
      </c>
      <c r="C118" s="829"/>
      <c r="D118" s="1001" t="s">
        <v>1306</v>
      </c>
      <c r="E118" s="1001"/>
      <c r="F118" s="1001"/>
      <c r="G118" s="696"/>
    </row>
    <row r="119" spans="1:7" s="837" customFormat="1" ht="13.7" customHeight="1">
      <c r="A119" s="834"/>
      <c r="B119" s="834"/>
      <c r="C119" s="835"/>
      <c r="D119" s="1001"/>
      <c r="E119" s="1001"/>
      <c r="F119" s="1001"/>
      <c r="G119" s="836"/>
    </row>
    <row r="120" spans="1:7" s="746" customFormat="1" ht="13.7" customHeight="1">
      <c r="A120" s="813"/>
      <c r="B120" s="813"/>
      <c r="C120" s="829"/>
      <c r="D120" s="1001"/>
      <c r="E120" s="1001"/>
      <c r="F120" s="1001"/>
      <c r="G120" s="696"/>
    </row>
    <row r="121" spans="1:7" s="746" customFormat="1" ht="13.7" customHeight="1">
      <c r="A121" s="813"/>
      <c r="B121" s="813"/>
      <c r="C121" s="829"/>
      <c r="D121" s="1001"/>
      <c r="E121" s="1001"/>
      <c r="F121" s="1001"/>
      <c r="G121" s="696"/>
    </row>
    <row r="122" spans="1:7" s="746" customFormat="1" ht="13.7" customHeight="1">
      <c r="A122" s="813"/>
      <c r="B122" s="813"/>
      <c r="C122" s="829"/>
      <c r="D122" s="1001"/>
      <c r="E122" s="1001"/>
      <c r="F122" s="1001"/>
      <c r="G122" s="696"/>
    </row>
    <row r="123" spans="1:7" s="746" customFormat="1" ht="13.7" customHeight="1">
      <c r="A123" s="838"/>
      <c r="B123" s="838"/>
      <c r="C123" s="829"/>
      <c r="D123" s="1001"/>
      <c r="E123" s="1001"/>
      <c r="F123" s="1001"/>
      <c r="G123" s="696"/>
    </row>
    <row r="124" spans="1:7" s="642" customFormat="1" ht="13.7" customHeight="1">
      <c r="A124" s="826"/>
      <c r="B124" s="826"/>
      <c r="C124" s="831"/>
      <c r="D124" s="1001"/>
      <c r="E124" s="1001"/>
      <c r="F124" s="1001"/>
      <c r="G124" s="717"/>
    </row>
    <row r="125" spans="1:7" s="642" customFormat="1" ht="13.7" customHeight="1">
      <c r="A125" s="826"/>
      <c r="B125" s="826"/>
      <c r="C125" s="831"/>
      <c r="D125" s="1001"/>
      <c r="E125" s="1001"/>
      <c r="F125" s="1001"/>
      <c r="G125" s="717"/>
    </row>
    <row r="126" spans="1:7" s="746" customFormat="1" ht="13.7" customHeight="1">
      <c r="A126" s="813"/>
      <c r="B126" s="813"/>
      <c r="C126" s="829"/>
      <c r="D126" s="1001"/>
      <c r="E126" s="1001"/>
      <c r="F126" s="1001"/>
      <c r="G126" s="696"/>
    </row>
    <row r="127" spans="1:7" s="746" customFormat="1" ht="13.7" customHeight="1">
      <c r="A127" s="813"/>
      <c r="B127" s="813"/>
      <c r="C127" s="829"/>
      <c r="D127" s="1001"/>
      <c r="E127" s="1001"/>
      <c r="F127" s="1001"/>
      <c r="G127" s="696"/>
    </row>
    <row r="128" spans="1:7" s="746" customFormat="1" ht="13.7" customHeight="1">
      <c r="A128" s="813"/>
      <c r="B128" s="813"/>
      <c r="C128" s="829"/>
      <c r="D128" s="1001"/>
      <c r="E128" s="1001"/>
      <c r="F128" s="1001"/>
      <c r="G128" s="696"/>
    </row>
    <row r="129" spans="1:7" s="746" customFormat="1" ht="13.7" customHeight="1">
      <c r="A129" s="813"/>
      <c r="B129" s="813"/>
      <c r="C129" s="829"/>
      <c r="D129" s="1001"/>
      <c r="E129" s="1001"/>
      <c r="F129" s="1001"/>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9" t="s">
        <v>1414</v>
      </c>
      <c r="E131" s="1069"/>
      <c r="F131" s="1069"/>
      <c r="G131" s="696"/>
    </row>
    <row r="132" spans="1:7" s="746" customFormat="1" ht="13.7" customHeight="1">
      <c r="A132" s="813"/>
      <c r="B132" s="813"/>
      <c r="C132" s="829"/>
      <c r="D132" s="1069"/>
      <c r="E132" s="1069"/>
      <c r="F132" s="1069"/>
      <c r="G132" s="696"/>
    </row>
    <row r="133" spans="1:7" s="746" customFormat="1" ht="13.7" customHeight="1">
      <c r="A133" s="813"/>
      <c r="B133" s="813"/>
      <c r="C133" s="829"/>
      <c r="D133" s="1069"/>
      <c r="E133" s="1069"/>
      <c r="F133" s="1069"/>
      <c r="G133" s="696"/>
    </row>
    <row r="134" spans="1:7" s="746" customFormat="1" ht="13.7" customHeight="1">
      <c r="A134" s="813"/>
      <c r="B134" s="813"/>
      <c r="C134" s="829"/>
      <c r="D134" s="1069"/>
      <c r="E134" s="1069"/>
      <c r="F134" s="1069"/>
      <c r="G134" s="696"/>
    </row>
    <row r="135" spans="1:7" s="746" customFormat="1" ht="13.7" customHeight="1">
      <c r="A135" s="813"/>
      <c r="B135" s="813"/>
      <c r="C135" s="829"/>
      <c r="D135" s="1069"/>
      <c r="E135" s="1069"/>
      <c r="F135" s="1069"/>
      <c r="G135" s="696"/>
    </row>
    <row r="136" spans="1:7" s="746" customFormat="1" ht="13.7" customHeight="1">
      <c r="A136" s="813"/>
      <c r="B136" s="813"/>
      <c r="C136" s="829"/>
      <c r="D136" s="1069"/>
      <c r="E136" s="1069"/>
      <c r="F136" s="1069"/>
      <c r="G136" s="696"/>
    </row>
    <row r="137" spans="1:7" s="746" customFormat="1" ht="13.7" customHeight="1">
      <c r="A137" s="813"/>
      <c r="B137" s="813"/>
      <c r="C137" s="829"/>
      <c r="D137" s="1069"/>
      <c r="E137" s="1069"/>
      <c r="F137" s="1069"/>
      <c r="G137" s="696"/>
    </row>
    <row r="138" spans="1:7" s="746" customFormat="1" ht="13.7" customHeight="1">
      <c r="A138" s="813"/>
      <c r="B138" s="813"/>
      <c r="C138" s="829"/>
      <c r="D138" s="1069"/>
      <c r="E138" s="1069"/>
      <c r="F138" s="1069"/>
      <c r="G138" s="696"/>
    </row>
    <row r="139" spans="1:7" s="746" customFormat="1" ht="13.7" customHeight="1">
      <c r="A139" s="813"/>
      <c r="B139" s="813"/>
      <c r="C139" s="829"/>
      <c r="D139" s="1069"/>
      <c r="E139" s="1069"/>
      <c r="F139" s="1069"/>
      <c r="G139" s="696"/>
    </row>
    <row r="140" spans="1:7" s="746" customFormat="1" ht="13.7" customHeight="1">
      <c r="A140" s="813"/>
      <c r="B140" s="813"/>
      <c r="C140" s="829"/>
      <c r="D140" s="1069"/>
      <c r="E140" s="1069"/>
      <c r="F140" s="1069"/>
      <c r="G140" s="696"/>
    </row>
    <row r="141" spans="1:7" s="746" customFormat="1" ht="13.7" customHeight="1">
      <c r="A141" s="813"/>
      <c r="B141" s="813"/>
      <c r="C141" s="829"/>
      <c r="D141" s="1069"/>
      <c r="E141" s="1069"/>
      <c r="F141" s="1069"/>
      <c r="G141" s="696"/>
    </row>
    <row r="142" spans="1:7" s="746" customFormat="1" ht="13.7" customHeight="1">
      <c r="A142" s="813"/>
      <c r="B142" s="813"/>
      <c r="C142" s="829"/>
      <c r="D142" s="1069"/>
      <c r="E142" s="1069"/>
      <c r="F142" s="1069"/>
      <c r="G142" s="696"/>
    </row>
    <row r="143" spans="1:7" s="746" customFormat="1" ht="13.7" customHeight="1">
      <c r="A143" s="813"/>
      <c r="B143" s="813"/>
      <c r="C143" s="829"/>
      <c r="D143" s="1069"/>
      <c r="E143" s="1069"/>
      <c r="F143" s="1069"/>
      <c r="G143" s="696"/>
    </row>
    <row r="144" spans="1:7" s="746" customFormat="1" ht="13.7" customHeight="1">
      <c r="A144" s="813"/>
      <c r="B144" s="813"/>
      <c r="C144" s="829"/>
      <c r="D144" s="1069"/>
      <c r="E144" s="1069"/>
      <c r="F144" s="1069"/>
      <c r="G144" s="696"/>
    </row>
    <row r="145" spans="1:7" s="746" customFormat="1" ht="13.7" customHeight="1">
      <c r="A145" s="813"/>
      <c r="B145" s="813"/>
      <c r="C145" s="829"/>
      <c r="D145" s="1069"/>
      <c r="E145" s="1069"/>
      <c r="F145" s="1069"/>
      <c r="G145" s="696"/>
    </row>
    <row r="146" spans="1:7" s="746" customFormat="1" ht="13.7" customHeight="1">
      <c r="A146" s="813"/>
      <c r="B146" s="813"/>
      <c r="C146" s="829"/>
      <c r="D146" s="1069"/>
      <c r="E146" s="1069"/>
      <c r="F146" s="1069"/>
      <c r="G146" s="696"/>
    </row>
    <row r="147" spans="1:7" s="746" customFormat="1" ht="13.7" customHeight="1">
      <c r="A147" s="813"/>
      <c r="B147" s="813"/>
      <c r="C147" s="829"/>
      <c r="D147" s="1069"/>
      <c r="E147" s="1069"/>
      <c r="F147" s="1069"/>
      <c r="G147" s="696"/>
    </row>
    <row r="148" spans="1:7" s="746" customFormat="1" ht="13.7" customHeight="1">
      <c r="A148" s="813"/>
      <c r="B148" s="813"/>
      <c r="C148" s="829"/>
      <c r="D148" s="1069"/>
      <c r="E148" s="1069"/>
      <c r="F148" s="1069"/>
      <c r="G148" s="696"/>
    </row>
    <row r="149" spans="1:7" s="746" customFormat="1" ht="13.7" customHeight="1">
      <c r="A149" s="813"/>
      <c r="B149" s="813"/>
      <c r="C149" s="829"/>
      <c r="D149" s="1070" t="s">
        <v>1456</v>
      </c>
      <c r="E149" s="1070"/>
      <c r="F149" s="1070"/>
      <c r="G149" s="887"/>
    </row>
    <row r="150" spans="1:7" s="746" customFormat="1" ht="13.7" customHeight="1">
      <c r="A150" s="813"/>
      <c r="B150" s="813"/>
      <c r="C150" s="829"/>
      <c r="D150" s="1068"/>
      <c r="E150" s="1068"/>
      <c r="F150" s="1068"/>
      <c r="G150" s="1068"/>
    </row>
    <row r="151" spans="1:7" s="746" customFormat="1" ht="14.45" customHeight="1">
      <c r="A151" s="838"/>
      <c r="B151" s="823" t="s">
        <v>329</v>
      </c>
      <c r="C151" s="839"/>
      <c r="D151" s="974" t="s">
        <v>1488</v>
      </c>
      <c r="E151" s="974"/>
      <c r="F151" s="974"/>
      <c r="G151" s="840"/>
    </row>
    <row r="152" spans="1:7" s="746" customFormat="1" ht="14.45" customHeight="1">
      <c r="A152" s="838"/>
      <c r="B152" s="838"/>
      <c r="C152" s="839"/>
      <c r="D152" s="974"/>
      <c r="E152" s="974"/>
      <c r="F152" s="974"/>
      <c r="G152" s="840"/>
    </row>
    <row r="153" spans="1:7" s="746" customFormat="1" ht="13.7" customHeight="1">
      <c r="A153" s="838"/>
      <c r="B153" s="838"/>
      <c r="C153" s="839"/>
      <c r="D153" s="974"/>
      <c r="E153" s="974"/>
      <c r="F153" s="974"/>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0" t="s">
        <v>1308</v>
      </c>
      <c r="E155" s="970"/>
      <c r="F155" s="970"/>
      <c r="G155" s="840"/>
    </row>
    <row r="156" spans="1:7" s="746" customFormat="1" ht="13.7" customHeight="1">
      <c r="A156" s="838"/>
      <c r="B156" s="838"/>
      <c r="C156" s="839"/>
      <c r="D156" s="970"/>
      <c r="E156" s="970"/>
      <c r="F156" s="970"/>
      <c r="G156" s="840"/>
    </row>
    <row r="157" spans="1:7" s="746" customFormat="1" ht="13.7" customHeight="1">
      <c r="A157" s="838"/>
      <c r="B157" s="838"/>
      <c r="C157" s="839"/>
      <c r="D157" s="970"/>
      <c r="E157" s="970"/>
      <c r="F157" s="970"/>
      <c r="G157" s="840"/>
    </row>
    <row r="158" spans="1:7" s="746" customFormat="1" ht="13.7" customHeight="1">
      <c r="A158" s="838"/>
      <c r="B158" s="838"/>
      <c r="C158" s="839"/>
      <c r="D158" s="970"/>
      <c r="E158" s="970"/>
      <c r="F158" s="970"/>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5" t="s">
        <v>1309</v>
      </c>
      <c r="E160" s="1005"/>
      <c r="F160" s="1005"/>
      <c r="G160" s="696"/>
    </row>
    <row r="161" spans="1:7" s="746" customFormat="1" ht="13.7" customHeight="1">
      <c r="A161" s="813"/>
      <c r="B161" s="813"/>
      <c r="C161" s="829"/>
      <c r="D161" s="1005"/>
      <c r="E161" s="1005"/>
      <c r="F161" s="1005"/>
      <c r="G161" s="696"/>
    </row>
    <row r="162" spans="1:7" s="746" customFormat="1" ht="13.7" customHeight="1">
      <c r="A162" s="813"/>
      <c r="B162" s="813"/>
      <c r="C162" s="829"/>
      <c r="D162" s="1005"/>
      <c r="E162" s="1005"/>
      <c r="F162" s="1005"/>
      <c r="G162" s="696"/>
    </row>
    <row r="163" spans="1:7" s="746" customFormat="1" ht="13.7" customHeight="1">
      <c r="A163" s="841"/>
      <c r="B163" s="841"/>
      <c r="C163" s="829"/>
      <c r="D163" s="814"/>
      <c r="E163" s="810"/>
      <c r="F163" s="810"/>
      <c r="G163" s="696"/>
    </row>
    <row r="164" spans="1:7">
      <c r="A164" s="982" t="s">
        <v>1203</v>
      </c>
      <c r="B164" s="982"/>
      <c r="C164" s="982"/>
      <c r="D164" s="982"/>
      <c r="E164" s="982"/>
      <c r="F164" s="982"/>
      <c r="G164" s="982"/>
    </row>
    <row r="165" spans="1:7" ht="12" customHeight="1">
      <c r="D165" s="825"/>
      <c r="E165" s="825"/>
      <c r="F165" s="825"/>
    </row>
    <row r="166" spans="1:7">
      <c r="B166" s="1064" t="s">
        <v>484</v>
      </c>
      <c r="C166" s="1064"/>
      <c r="D166" s="1064"/>
      <c r="E166" s="1064"/>
      <c r="F166" s="1064"/>
    </row>
    <row r="167" spans="1:7" ht="12" customHeight="1">
      <c r="A167" s="818"/>
      <c r="B167" s="818"/>
      <c r="C167" s="818"/>
    </row>
    <row r="168" spans="1:7">
      <c r="A168" s="982" t="s">
        <v>1204</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06" t="s">
        <v>1312</v>
      </c>
      <c r="E170" s="1006"/>
      <c r="F170" s="1006"/>
      <c r="G170" s="844"/>
    </row>
    <row r="171" spans="1:7">
      <c r="A171" s="842"/>
      <c r="B171" s="842"/>
      <c r="C171" s="843"/>
      <c r="D171" s="1006"/>
      <c r="E171" s="1006"/>
      <c r="F171" s="1006"/>
      <c r="G171" s="844"/>
    </row>
    <row r="172" spans="1:7">
      <c r="A172" s="842"/>
      <c r="B172" s="842"/>
      <c r="C172" s="843"/>
      <c r="D172" s="1007" t="s">
        <v>1447</v>
      </c>
      <c r="E172" s="1007"/>
      <c r="F172" s="1007"/>
      <c r="G172" s="844"/>
    </row>
    <row r="173" spans="1:7" ht="12" customHeight="1">
      <c r="A173" s="842"/>
      <c r="B173" s="842"/>
      <c r="C173" s="843"/>
      <c r="D173" s="844"/>
      <c r="E173" s="845"/>
      <c r="F173" s="844"/>
      <c r="G173" s="844"/>
    </row>
    <row r="174" spans="1:7" ht="14.25">
      <c r="A174" s="822"/>
      <c r="B174" s="823" t="s">
        <v>329</v>
      </c>
      <c r="C174" s="843"/>
      <c r="D174" s="1000" t="s">
        <v>1311</v>
      </c>
      <c r="E174" s="1000"/>
      <c r="F174" s="1000"/>
      <c r="G174" s="844"/>
    </row>
    <row r="175" spans="1:7" ht="14.25">
      <c r="A175" s="822"/>
      <c r="B175" s="822"/>
      <c r="C175" s="843"/>
      <c r="D175" s="1000"/>
      <c r="E175" s="1000"/>
      <c r="F175" s="1000"/>
      <c r="G175" s="844"/>
    </row>
    <row r="176" spans="1:7" ht="14.25">
      <c r="A176" s="822"/>
      <c r="B176" s="822"/>
      <c r="C176" s="843"/>
      <c r="D176" s="1000"/>
      <c r="E176" s="1000"/>
      <c r="F176" s="1000"/>
      <c r="G176" s="844"/>
    </row>
    <row r="177" spans="1:7">
      <c r="A177" s="843"/>
      <c r="B177" s="843"/>
      <c r="C177" s="843"/>
      <c r="D177" s="1000"/>
      <c r="E177" s="1000"/>
      <c r="F177" s="1000"/>
    </row>
    <row r="178" spans="1:7">
      <c r="A178" s="843"/>
      <c r="B178" s="843"/>
      <c r="C178" s="843"/>
      <c r="D178" s="828"/>
      <c r="E178" s="844"/>
      <c r="F178" s="844"/>
    </row>
    <row r="179" spans="1:7">
      <c r="A179" s="843"/>
      <c r="B179" s="843"/>
      <c r="C179" s="843"/>
      <c r="D179" s="970" t="s">
        <v>1220</v>
      </c>
      <c r="E179" s="970"/>
      <c r="F179" s="970"/>
    </row>
    <row r="180" spans="1:7">
      <c r="A180" s="843"/>
      <c r="B180" s="843"/>
      <c r="C180" s="843"/>
      <c r="D180" s="970"/>
      <c r="E180" s="970"/>
      <c r="F180" s="970"/>
    </row>
    <row r="181" spans="1:7">
      <c r="A181" s="843"/>
      <c r="B181" s="843"/>
      <c r="C181" s="843"/>
      <c r="D181" s="803"/>
      <c r="E181" s="803"/>
      <c r="F181" s="803"/>
    </row>
    <row r="182" spans="1:7" s="642" customFormat="1" ht="14.25">
      <c r="A182" s="822"/>
      <c r="B182" s="823" t="s">
        <v>329</v>
      </c>
      <c r="C182" s="831"/>
      <c r="D182" s="1000" t="s">
        <v>1476</v>
      </c>
      <c r="E182" s="1000"/>
      <c r="F182" s="1000"/>
      <c r="G182" s="717"/>
    </row>
    <row r="183" spans="1:7" s="642" customFormat="1" ht="14.45" customHeight="1">
      <c r="A183" s="822"/>
      <c r="C183" s="831"/>
      <c r="D183" s="1000"/>
      <c r="E183" s="1000"/>
      <c r="F183" s="1000"/>
      <c r="G183" s="717"/>
    </row>
    <row r="184" spans="1:7" s="642" customFormat="1" ht="14.25">
      <c r="A184" s="822"/>
      <c r="B184" s="843"/>
      <c r="C184" s="831"/>
      <c r="D184" s="1000"/>
      <c r="E184" s="1000"/>
      <c r="F184" s="1000"/>
      <c r="G184" s="717"/>
    </row>
    <row r="185" spans="1:7" s="642" customFormat="1" ht="14.25">
      <c r="A185" s="822"/>
      <c r="B185" s="843"/>
      <c r="C185" s="831"/>
      <c r="D185" s="1000"/>
      <c r="E185" s="1000"/>
      <c r="F185" s="1000"/>
      <c r="G185" s="717"/>
    </row>
    <row r="186" spans="1:7">
      <c r="A186" s="843"/>
      <c r="B186" s="843"/>
      <c r="C186" s="843"/>
      <c r="D186" s="803"/>
      <c r="E186" s="803"/>
      <c r="F186" s="803"/>
    </row>
    <row r="187" spans="1:7">
      <c r="A187" s="982" t="s">
        <v>1205</v>
      </c>
      <c r="B187" s="982"/>
      <c r="C187" s="982"/>
      <c r="D187" s="982"/>
      <c r="E187" s="982"/>
      <c r="F187" s="982"/>
      <c r="G187" s="982"/>
    </row>
    <row r="188" spans="1:7" ht="12" customHeight="1">
      <c r="D188" s="825"/>
      <c r="E188" s="825"/>
      <c r="F188" s="825"/>
    </row>
    <row r="189" spans="1:7">
      <c r="C189" s="832"/>
      <c r="D189" s="1063" t="s">
        <v>222</v>
      </c>
      <c r="E189" s="1063"/>
      <c r="F189" s="1063"/>
    </row>
    <row r="190" spans="1:7">
      <c r="A190" s="818"/>
      <c r="B190" s="818"/>
      <c r="C190" s="818"/>
      <c r="D190" s="1077" t="s">
        <v>1334</v>
      </c>
      <c r="E190" s="1077"/>
      <c r="F190" s="1077"/>
    </row>
    <row r="191" spans="1:7" ht="12" customHeight="1">
      <c r="A191" s="841"/>
      <c r="B191" s="841"/>
      <c r="C191" s="841"/>
    </row>
    <row r="192" spans="1:7" ht="13.7" customHeight="1">
      <c r="A192" s="841"/>
      <c r="C192" s="841"/>
      <c r="D192" s="999" t="s">
        <v>593</v>
      </c>
      <c r="E192" s="999"/>
      <c r="F192" s="999"/>
    </row>
    <row r="193" spans="1:6" ht="14.25">
      <c r="A193" s="822"/>
      <c r="B193" s="823" t="s">
        <v>329</v>
      </c>
      <c r="D193" s="1000" t="s">
        <v>1329</v>
      </c>
      <c r="E193" s="1000"/>
      <c r="F193" s="1000"/>
    </row>
    <row r="194" spans="1:6" ht="14.25">
      <c r="A194" s="822"/>
      <c r="B194" s="822"/>
      <c r="D194" s="1000"/>
      <c r="E194" s="1000"/>
      <c r="F194" s="1000"/>
    </row>
    <row r="195" spans="1:6" ht="14.25">
      <c r="A195" s="822"/>
      <c r="B195" s="822"/>
      <c r="D195" s="1000"/>
      <c r="E195" s="1000"/>
      <c r="F195" s="1000"/>
    </row>
    <row r="196" spans="1:6" ht="5.0999999999999996" customHeight="1">
      <c r="A196" s="822"/>
      <c r="B196" s="822"/>
      <c r="D196" s="810"/>
      <c r="E196" s="825"/>
      <c r="F196" s="825"/>
    </row>
    <row r="197" spans="1:6" ht="14.25">
      <c r="A197" s="822"/>
      <c r="B197" s="822"/>
      <c r="D197" s="1000" t="s">
        <v>1330</v>
      </c>
      <c r="E197" s="1000"/>
      <c r="F197" s="1000"/>
    </row>
    <row r="198" spans="1:6" ht="14.25">
      <c r="A198" s="822"/>
      <c r="B198" s="822"/>
      <c r="D198" s="1000"/>
      <c r="E198" s="1000"/>
      <c r="F198" s="1000"/>
    </row>
    <row r="199" spans="1:6" ht="14.25">
      <c r="A199" s="822"/>
      <c r="B199" s="822"/>
      <c r="D199" s="1000"/>
      <c r="E199" s="1000"/>
      <c r="F199" s="1000"/>
    </row>
    <row r="200" spans="1:6" ht="14.25">
      <c r="A200" s="822"/>
      <c r="B200" s="822"/>
      <c r="D200" s="1000"/>
      <c r="E200" s="1000"/>
      <c r="F200" s="1000"/>
    </row>
    <row r="201" spans="1:6" ht="14.25">
      <c r="A201" s="822"/>
      <c r="B201" s="822"/>
      <c r="D201" s="1000"/>
      <c r="E201" s="1000"/>
      <c r="F201" s="1000"/>
    </row>
    <row r="202" spans="1:6" ht="14.25">
      <c r="A202" s="822"/>
      <c r="B202" s="822"/>
      <c r="D202" s="825"/>
      <c r="E202" s="825"/>
      <c r="F202" s="825"/>
    </row>
    <row r="203" spans="1:6" ht="14.25">
      <c r="A203" s="822"/>
      <c r="B203" s="823" t="s">
        <v>329</v>
      </c>
      <c r="D203" s="1072" t="s">
        <v>1331</v>
      </c>
      <c r="E203" s="1072"/>
      <c r="F203" s="1072"/>
    </row>
    <row r="204" spans="1:6" ht="14.25">
      <c r="A204" s="822"/>
      <c r="B204" s="822"/>
      <c r="D204" s="1072"/>
      <c r="E204" s="1072"/>
      <c r="F204" s="1072"/>
    </row>
    <row r="205" spans="1:6" ht="14.25">
      <c r="A205" s="822"/>
      <c r="B205" s="822"/>
      <c r="D205" s="1064" t="s">
        <v>993</v>
      </c>
      <c r="E205" s="1064"/>
      <c r="F205" s="1064"/>
    </row>
    <row r="206" spans="1:6" ht="14.25">
      <c r="A206" s="822"/>
      <c r="B206" s="822"/>
      <c r="D206" s="825"/>
      <c r="E206" s="825"/>
      <c r="F206" s="825"/>
    </row>
    <row r="207" spans="1:6" ht="14.45" customHeight="1">
      <c r="A207" s="822"/>
      <c r="B207" s="823" t="s">
        <v>329</v>
      </c>
      <c r="D207" s="1072" t="s">
        <v>1333</v>
      </c>
      <c r="E207" s="1072"/>
      <c r="F207" s="1072"/>
    </row>
    <row r="208" spans="1:6" ht="14.25">
      <c r="A208" s="822"/>
      <c r="B208" s="822"/>
      <c r="D208" s="1072"/>
      <c r="E208" s="1072"/>
      <c r="F208" s="1072"/>
    </row>
    <row r="209" spans="1:7" ht="14.25">
      <c r="A209" s="822"/>
      <c r="B209" s="822"/>
      <c r="D209" s="1072"/>
      <c r="E209" s="1072"/>
      <c r="F209" s="1072"/>
    </row>
    <row r="210" spans="1:7" ht="14.25">
      <c r="A210" s="822"/>
      <c r="B210" s="822"/>
      <c r="D210" s="1072"/>
      <c r="E210" s="1072"/>
      <c r="F210" s="1072"/>
    </row>
    <row r="211" spans="1:7" ht="14.25">
      <c r="A211" s="822"/>
      <c r="B211" s="822"/>
      <c r="D211" s="1072"/>
      <c r="E211" s="1072"/>
      <c r="F211" s="1072"/>
    </row>
    <row r="212" spans="1:7">
      <c r="D212" s="825"/>
      <c r="E212" s="825"/>
      <c r="F212" s="825"/>
    </row>
    <row r="213" spans="1:7" ht="14.25">
      <c r="A213" s="822"/>
      <c r="B213" s="823" t="s">
        <v>329</v>
      </c>
      <c r="D213" s="1000" t="s">
        <v>1332</v>
      </c>
      <c r="E213" s="1000"/>
      <c r="F213" s="1000"/>
    </row>
    <row r="214" spans="1:7" ht="14.25">
      <c r="A214" s="822"/>
      <c r="B214" s="822"/>
      <c r="D214" s="1000"/>
      <c r="E214" s="1000"/>
      <c r="F214" s="1000"/>
    </row>
    <row r="215" spans="1:7">
      <c r="D215" s="846"/>
    </row>
    <row r="216" spans="1:7">
      <c r="A216" s="982" t="s">
        <v>1206</v>
      </c>
      <c r="B216" s="982"/>
      <c r="C216" s="982"/>
      <c r="D216" s="982"/>
      <c r="E216" s="982"/>
      <c r="F216" s="982"/>
      <c r="G216" s="982"/>
    </row>
    <row r="217" spans="1:7">
      <c r="D217" s="846"/>
    </row>
    <row r="218" spans="1:7">
      <c r="C218" s="832"/>
      <c r="D218" s="999" t="s">
        <v>1335</v>
      </c>
      <c r="E218" s="999"/>
      <c r="F218" s="999"/>
    </row>
    <row r="219" spans="1:7">
      <c r="A219" s="818"/>
      <c r="B219" s="818"/>
      <c r="C219" s="818"/>
      <c r="D219" s="825"/>
      <c r="E219" s="825"/>
      <c r="F219" s="825"/>
    </row>
    <row r="220" spans="1:7">
      <c r="A220" s="820"/>
      <c r="B220" s="820"/>
      <c r="C220" s="820"/>
      <c r="D220" s="999" t="s">
        <v>285</v>
      </c>
      <c r="E220" s="999"/>
      <c r="F220" s="999"/>
    </row>
    <row r="221" spans="1:7" ht="14.45" customHeight="1">
      <c r="A221" s="822"/>
      <c r="B221" s="823" t="s">
        <v>329</v>
      </c>
      <c r="D221" s="1074" t="s">
        <v>1448</v>
      </c>
      <c r="E221" s="1074"/>
      <c r="F221" s="1074"/>
    </row>
    <row r="222" spans="1:7">
      <c r="D222" s="1074"/>
      <c r="E222" s="1074"/>
      <c r="F222" s="1074"/>
    </row>
    <row r="223" spans="1:7">
      <c r="D223" s="1077" t="s">
        <v>984</v>
      </c>
      <c r="E223" s="1077"/>
      <c r="F223" s="1077"/>
    </row>
    <row r="224" spans="1:7">
      <c r="D224" s="825"/>
      <c r="E224" s="825"/>
      <c r="F224" s="825"/>
    </row>
    <row r="225" spans="1:7" ht="14.45" customHeight="1">
      <c r="A225" s="822"/>
      <c r="B225" s="823" t="s">
        <v>329</v>
      </c>
      <c r="D225" s="1072" t="s">
        <v>1449</v>
      </c>
      <c r="E225" s="1072"/>
      <c r="F225" s="1072"/>
    </row>
    <row r="226" spans="1:7">
      <c r="D226" s="1072"/>
      <c r="E226" s="1072"/>
      <c r="F226" s="1072"/>
    </row>
    <row r="227" spans="1:7">
      <c r="D227" s="1072"/>
      <c r="E227" s="1072"/>
      <c r="F227" s="1072"/>
    </row>
    <row r="228" spans="1:7">
      <c r="D228" s="1072"/>
      <c r="E228" s="1072"/>
      <c r="F228" s="1072"/>
    </row>
    <row r="229" spans="1:7">
      <c r="D229" s="1072"/>
      <c r="E229" s="1072"/>
      <c r="F229" s="1072"/>
    </row>
    <row r="230" spans="1:7">
      <c r="D230" s="825"/>
      <c r="E230" s="825"/>
      <c r="F230" s="825"/>
    </row>
    <row r="231" spans="1:7" ht="14.25">
      <c r="A231" s="822"/>
      <c r="B231" s="823" t="s">
        <v>329</v>
      </c>
      <c r="D231" s="1000" t="s">
        <v>1338</v>
      </c>
      <c r="E231" s="1000"/>
      <c r="F231" s="1000"/>
    </row>
    <row r="232" spans="1:7">
      <c r="D232" s="1000"/>
      <c r="E232" s="1000"/>
      <c r="F232" s="1000"/>
    </row>
    <row r="233" spans="1:7">
      <c r="D233" s="1000"/>
      <c r="E233" s="1000"/>
      <c r="F233" s="1000"/>
    </row>
    <row r="234" spans="1:7">
      <c r="D234" s="847"/>
      <c r="E234" s="825"/>
      <c r="F234" s="825"/>
    </row>
    <row r="235" spans="1:7">
      <c r="A235" s="982" t="s">
        <v>1207</v>
      </c>
      <c r="B235" s="982"/>
      <c r="C235" s="982"/>
      <c r="D235" s="982"/>
      <c r="E235" s="982"/>
      <c r="F235" s="982"/>
      <c r="G235" s="982"/>
    </row>
    <row r="236" spans="1:7">
      <c r="D236" s="847"/>
      <c r="E236" s="825"/>
      <c r="F236" s="825"/>
    </row>
    <row r="237" spans="1:7">
      <c r="C237" s="818"/>
      <c r="D237" s="1071" t="s">
        <v>1340</v>
      </c>
      <c r="E237" s="1071"/>
      <c r="F237" s="1071"/>
    </row>
    <row r="238" spans="1:7">
      <c r="C238" s="818"/>
      <c r="D238" s="1071"/>
      <c r="E238" s="1071"/>
      <c r="F238" s="1071"/>
    </row>
    <row r="239" spans="1:7">
      <c r="A239" s="820"/>
      <c r="B239" s="820"/>
      <c r="C239" s="820"/>
      <c r="D239" s="646"/>
      <c r="E239" s="696"/>
      <c r="F239" s="696"/>
    </row>
    <row r="240" spans="1:7">
      <c r="C240" s="820"/>
      <c r="D240" s="999" t="s">
        <v>223</v>
      </c>
      <c r="E240" s="999"/>
      <c r="F240" s="999"/>
    </row>
    <row r="241" spans="1:7" ht="15.75" customHeight="1">
      <c r="A241" s="822"/>
      <c r="B241" s="822"/>
      <c r="D241" s="1055" t="s">
        <v>1341</v>
      </c>
      <c r="E241" s="1055"/>
      <c r="F241" s="1055"/>
    </row>
    <row r="242" spans="1:7">
      <c r="E242" s="825"/>
      <c r="F242" s="825"/>
    </row>
    <row r="243" spans="1:7" ht="14.25">
      <c r="A243" s="822"/>
      <c r="B243" s="823" t="s">
        <v>329</v>
      </c>
      <c r="D243" s="1000" t="s">
        <v>1342</v>
      </c>
      <c r="E243" s="1000"/>
      <c r="F243" s="1000"/>
    </row>
    <row r="244" spans="1:7" ht="14.25">
      <c r="A244" s="822"/>
      <c r="B244" s="822"/>
      <c r="D244" s="1000"/>
      <c r="E244" s="1000"/>
      <c r="F244" s="1000"/>
    </row>
    <row r="245" spans="1:7">
      <c r="D245" s="825"/>
      <c r="E245" s="825"/>
      <c r="F245" s="825"/>
    </row>
    <row r="246" spans="1:7" ht="14.25">
      <c r="A246" s="822"/>
      <c r="B246" s="823" t="s">
        <v>329</v>
      </c>
      <c r="D246" s="1072" t="s">
        <v>1343</v>
      </c>
      <c r="E246" s="1072"/>
      <c r="F246" s="1072"/>
    </row>
    <row r="247" spans="1:7" ht="14.25">
      <c r="A247" s="822"/>
      <c r="B247" s="822"/>
      <c r="D247" s="1072"/>
      <c r="E247" s="1072"/>
      <c r="F247" s="1072"/>
    </row>
    <row r="248" spans="1:7" ht="14.25">
      <c r="A248" s="822"/>
      <c r="B248" s="822"/>
      <c r="D248" s="1072"/>
      <c r="E248" s="1072"/>
      <c r="F248" s="1072"/>
    </row>
    <row r="249" spans="1:7">
      <c r="D249" s="825"/>
      <c r="E249" s="825"/>
      <c r="F249" s="825"/>
    </row>
    <row r="250" spans="1:7" ht="14.25">
      <c r="A250" s="822"/>
      <c r="B250" s="823" t="s">
        <v>329</v>
      </c>
      <c r="D250" s="1000" t="s">
        <v>1344</v>
      </c>
      <c r="E250" s="1000"/>
      <c r="F250" s="1000"/>
    </row>
    <row r="251" spans="1:7" ht="14.25">
      <c r="A251" s="822"/>
      <c r="B251" s="822"/>
      <c r="D251" s="1000"/>
      <c r="E251" s="1000"/>
      <c r="F251" s="1000"/>
    </row>
    <row r="252" spans="1:7">
      <c r="A252" s="841"/>
      <c r="B252" s="841"/>
      <c r="E252" s="825"/>
      <c r="F252" s="825"/>
    </row>
    <row r="253" spans="1:7">
      <c r="A253" s="982" t="s">
        <v>1208</v>
      </c>
      <c r="B253" s="982"/>
      <c r="C253" s="982"/>
      <c r="D253" s="982"/>
      <c r="E253" s="982"/>
      <c r="F253" s="982"/>
      <c r="G253" s="982"/>
    </row>
    <row r="254" spans="1:7">
      <c r="A254" s="841"/>
      <c r="B254" s="841"/>
      <c r="D254" s="825"/>
      <c r="E254" s="825"/>
      <c r="F254" s="825"/>
    </row>
    <row r="255" spans="1:7">
      <c r="C255" s="841"/>
      <c r="D255" s="999" t="s">
        <v>736</v>
      </c>
      <c r="E255" s="999"/>
      <c r="F255" s="999"/>
    </row>
    <row r="256" spans="1:7">
      <c r="C256" s="841"/>
      <c r="D256" s="1002" t="s">
        <v>1345</v>
      </c>
      <c r="E256" s="1002"/>
      <c r="F256" s="1002"/>
    </row>
    <row r="257" spans="1:7">
      <c r="C257" s="841"/>
      <c r="D257" s="848"/>
    </row>
    <row r="258" spans="1:7">
      <c r="A258" s="826"/>
      <c r="B258" s="823" t="s">
        <v>329</v>
      </c>
      <c r="D258" s="1002" t="s">
        <v>1346</v>
      </c>
      <c r="E258" s="1002"/>
      <c r="F258" s="1002"/>
    </row>
    <row r="259" spans="1:7" s="816" customFormat="1" ht="14.25">
      <c r="A259" s="830"/>
      <c r="B259" s="830"/>
      <c r="C259" s="826"/>
      <c r="D259" s="849"/>
      <c r="E259" s="850"/>
      <c r="F259" s="850"/>
      <c r="G259" s="827"/>
    </row>
    <row r="260" spans="1:7" s="816" customFormat="1" ht="13.7" customHeight="1">
      <c r="A260" s="826"/>
      <c r="B260" s="823" t="s">
        <v>329</v>
      </c>
      <c r="C260" s="826"/>
      <c r="D260" s="1081" t="s">
        <v>1481</v>
      </c>
      <c r="E260" s="1081"/>
      <c r="F260" s="1081"/>
      <c r="G260" s="827"/>
    </row>
    <row r="261" spans="1:7" s="816" customFormat="1" ht="14.25">
      <c r="A261" s="830"/>
      <c r="B261" s="830"/>
      <c r="C261" s="826"/>
      <c r="D261" s="1081"/>
      <c r="E261" s="1081"/>
      <c r="F261" s="1081"/>
      <c r="G261" s="827"/>
    </row>
    <row r="262" spans="1:7" s="816" customFormat="1" ht="14.25">
      <c r="A262" s="830"/>
      <c r="B262" s="830"/>
      <c r="C262" s="826"/>
      <c r="D262" s="1081"/>
      <c r="E262" s="1081"/>
      <c r="F262" s="1081"/>
      <c r="G262" s="827"/>
    </row>
    <row r="263" spans="1:7" s="816" customFormat="1" ht="14.25">
      <c r="A263" s="830"/>
      <c r="B263" s="830"/>
      <c r="C263" s="826"/>
      <c r="D263" s="1081"/>
      <c r="E263" s="1081"/>
      <c r="F263" s="1081"/>
      <c r="G263" s="827"/>
    </row>
    <row r="264" spans="1:7" s="816" customFormat="1" ht="14.25">
      <c r="A264" s="830"/>
      <c r="B264" s="830"/>
      <c r="C264" s="826"/>
      <c r="D264" s="1081"/>
      <c r="E264" s="1081"/>
      <c r="F264" s="1081"/>
      <c r="G264" s="827"/>
    </row>
    <row r="265" spans="1:7" s="816" customFormat="1" ht="14.25">
      <c r="A265" s="830"/>
      <c r="B265" s="830"/>
      <c r="C265" s="826"/>
      <c r="D265" s="849"/>
      <c r="E265" s="850"/>
      <c r="F265" s="850"/>
      <c r="G265" s="827"/>
    </row>
    <row r="266" spans="1:7" s="816" customFormat="1" ht="13.7" customHeight="1">
      <c r="A266" s="826"/>
      <c r="B266" s="823" t="s">
        <v>329</v>
      </c>
      <c r="C266" s="826"/>
      <c r="D266" s="1081" t="s">
        <v>1348</v>
      </c>
      <c r="E266" s="1081"/>
      <c r="F266" s="1081"/>
      <c r="G266" s="827"/>
    </row>
    <row r="267" spans="1:7" s="816" customFormat="1">
      <c r="A267" s="826"/>
      <c r="B267" s="826"/>
      <c r="C267" s="826"/>
      <c r="D267" s="1081"/>
      <c r="E267" s="1081"/>
      <c r="F267" s="1081"/>
      <c r="G267" s="827"/>
    </row>
    <row r="268" spans="1:7" s="816" customFormat="1" ht="14.25">
      <c r="A268" s="830"/>
      <c r="B268" s="830"/>
      <c r="C268" s="826"/>
      <c r="D268" s="849"/>
      <c r="E268" s="850"/>
      <c r="F268" s="850"/>
      <c r="G268" s="827"/>
    </row>
    <row r="269" spans="1:7">
      <c r="A269" s="826"/>
      <c r="B269" s="823" t="s">
        <v>329</v>
      </c>
      <c r="D269" s="1002" t="s">
        <v>1349</v>
      </c>
      <c r="E269" s="1002"/>
      <c r="F269" s="1002"/>
    </row>
    <row r="270" spans="1:7">
      <c r="E270" s="825"/>
      <c r="F270" s="825"/>
    </row>
    <row r="271" spans="1:7" ht="14.25">
      <c r="A271" s="822"/>
      <c r="B271" s="823" t="s">
        <v>329</v>
      </c>
      <c r="D271" s="1072" t="s">
        <v>1511</v>
      </c>
      <c r="E271" s="1072"/>
      <c r="F271" s="1072"/>
    </row>
    <row r="272" spans="1:7" ht="14.25">
      <c r="A272" s="822"/>
      <c r="B272" s="822"/>
      <c r="D272" s="1072"/>
      <c r="E272" s="1072"/>
      <c r="F272" s="1072"/>
    </row>
    <row r="273" spans="1:6" ht="14.25">
      <c r="A273" s="822"/>
      <c r="B273" s="822"/>
      <c r="D273" s="1072"/>
      <c r="E273" s="1072"/>
      <c r="F273" s="1072"/>
    </row>
    <row r="274" spans="1:6" ht="14.25">
      <c r="A274" s="822"/>
      <c r="B274" s="822"/>
      <c r="D274" s="1072"/>
      <c r="E274" s="1072"/>
      <c r="F274" s="1072"/>
    </row>
    <row r="275" spans="1:6" ht="14.25">
      <c r="A275" s="822"/>
      <c r="B275" s="822"/>
      <c r="D275" s="1072"/>
      <c r="E275" s="1072"/>
      <c r="F275" s="1072"/>
    </row>
    <row r="276" spans="1:6" ht="14.25">
      <c r="A276" s="822"/>
      <c r="B276" s="822"/>
      <c r="D276" s="1072"/>
      <c r="E276" s="1072"/>
      <c r="F276" s="1072"/>
    </row>
    <row r="277" spans="1:6" ht="14.25">
      <c r="A277" s="822"/>
      <c r="B277" s="822"/>
      <c r="D277" s="1072"/>
      <c r="E277" s="1072"/>
      <c r="F277" s="1072"/>
    </row>
    <row r="278" spans="1:6" ht="14.25">
      <c r="A278" s="822"/>
      <c r="B278" s="822"/>
      <c r="D278" s="1072"/>
      <c r="E278" s="1072"/>
      <c r="F278" s="1072"/>
    </row>
    <row r="279" spans="1:6" ht="14.25">
      <c r="A279" s="822"/>
      <c r="B279" s="822"/>
      <c r="D279" s="1072"/>
      <c r="E279" s="1072"/>
      <c r="F279" s="1072"/>
    </row>
    <row r="280" spans="1:6" ht="14.25">
      <c r="A280" s="822"/>
      <c r="B280" s="822"/>
      <c r="D280" s="1072"/>
      <c r="E280" s="1072"/>
      <c r="F280" s="1072"/>
    </row>
    <row r="281" spans="1:6" ht="14.25">
      <c r="A281" s="822"/>
      <c r="B281" s="822"/>
      <c r="D281" s="1072"/>
      <c r="E281" s="1072"/>
      <c r="F281" s="1072"/>
    </row>
    <row r="282" spans="1:6" ht="14.25">
      <c r="A282" s="822"/>
      <c r="B282" s="822"/>
      <c r="D282" s="1072"/>
      <c r="E282" s="1072"/>
      <c r="F282" s="1072"/>
    </row>
    <row r="283" spans="1:6" ht="14.25">
      <c r="A283" s="822"/>
      <c r="B283" s="822"/>
      <c r="D283" s="1072"/>
      <c r="E283" s="1072"/>
      <c r="F283" s="1072"/>
    </row>
    <row r="284" spans="1:6" ht="14.25">
      <c r="A284" s="822"/>
      <c r="B284" s="822"/>
      <c r="D284" s="1072"/>
      <c r="E284" s="1072"/>
      <c r="F284" s="1072"/>
    </row>
    <row r="285" spans="1:6" ht="14.25">
      <c r="A285" s="822"/>
      <c r="B285" s="822"/>
      <c r="D285" s="1072"/>
      <c r="E285" s="1072"/>
      <c r="F285" s="1072"/>
    </row>
    <row r="286" spans="1:6">
      <c r="D286" s="825"/>
      <c r="E286" s="825"/>
      <c r="F286" s="825"/>
    </row>
    <row r="287" spans="1:6" ht="14.25">
      <c r="A287" s="822"/>
      <c r="B287" s="823" t="s">
        <v>329</v>
      </c>
      <c r="D287" s="1072" t="s">
        <v>1351</v>
      </c>
      <c r="E287" s="1072"/>
      <c r="F287" s="1072"/>
    </row>
    <row r="288" spans="1:6">
      <c r="D288" s="1072"/>
      <c r="E288" s="1072"/>
      <c r="F288" s="1072"/>
    </row>
    <row r="289" spans="1:7">
      <c r="D289" s="1072"/>
      <c r="E289" s="1072"/>
      <c r="F289" s="1072"/>
    </row>
    <row r="290" spans="1:7">
      <c r="D290" s="1072"/>
      <c r="E290" s="1072"/>
      <c r="F290" s="1072"/>
    </row>
    <row r="291" spans="1:7">
      <c r="D291" s="1072"/>
      <c r="E291" s="1072"/>
      <c r="F291" s="1072"/>
    </row>
    <row r="292" spans="1:7">
      <c r="D292" s="1072"/>
      <c r="E292" s="1072"/>
      <c r="F292" s="1072"/>
    </row>
    <row r="293" spans="1:7">
      <c r="D293" s="1072"/>
      <c r="E293" s="1072"/>
      <c r="F293" s="1072"/>
    </row>
    <row r="294" spans="1:7">
      <c r="D294" s="1072"/>
      <c r="E294" s="1072"/>
      <c r="F294" s="1072"/>
    </row>
    <row r="295" spans="1:7">
      <c r="D295" s="1072"/>
      <c r="E295" s="1072"/>
      <c r="F295" s="1072"/>
    </row>
    <row r="296" spans="1:7">
      <c r="D296" s="825"/>
      <c r="E296" s="825"/>
      <c r="F296" s="825"/>
    </row>
    <row r="297" spans="1:7" ht="14.25">
      <c r="A297" s="822"/>
      <c r="B297" s="823" t="s">
        <v>329</v>
      </c>
      <c r="D297" s="1000" t="s">
        <v>1582</v>
      </c>
      <c r="E297" s="1000"/>
      <c r="F297" s="1000"/>
    </row>
    <row r="298" spans="1:7">
      <c r="D298" s="1000"/>
      <c r="E298" s="1000"/>
      <c r="F298" s="1000"/>
      <c r="G298" s="815"/>
    </row>
    <row r="299" spans="1:7">
      <c r="D299" s="1000"/>
      <c r="E299" s="1000"/>
      <c r="F299" s="1000"/>
      <c r="G299" s="815"/>
    </row>
    <row r="300" spans="1:7">
      <c r="D300" s="1000"/>
      <c r="E300" s="1000"/>
      <c r="F300" s="1000"/>
      <c r="G300" s="815"/>
    </row>
    <row r="301" spans="1:7">
      <c r="D301" s="1000"/>
      <c r="E301" s="1000"/>
      <c r="F301" s="1000"/>
      <c r="G301" s="815"/>
    </row>
    <row r="302" spans="1:7">
      <c r="D302" s="1000"/>
      <c r="E302" s="1000"/>
      <c r="F302" s="1000"/>
      <c r="G302" s="815"/>
    </row>
    <row r="303" spans="1:7">
      <c r="D303" s="809"/>
      <c r="E303" s="809"/>
      <c r="F303" s="809"/>
      <c r="G303" s="815"/>
    </row>
    <row r="304" spans="1:7" ht="13.5" thickBot="1">
      <c r="D304" s="1073" t="s">
        <v>1094</v>
      </c>
      <c r="E304" s="1073"/>
      <c r="F304" s="1073"/>
      <c r="G304" s="815"/>
    </row>
    <row r="305" spans="1:7" ht="13.5" thickTop="1">
      <c r="D305" s="1082" t="s">
        <v>1353</v>
      </c>
      <c r="E305" s="1082"/>
      <c r="F305" s="1082"/>
      <c r="G305" s="815"/>
    </row>
    <row r="306" spans="1:7">
      <c r="A306" s="839"/>
      <c r="B306" s="839"/>
      <c r="C306" s="839"/>
      <c r="D306" s="811"/>
      <c r="E306" s="811"/>
      <c r="F306" s="825"/>
      <c r="G306" s="815"/>
    </row>
    <row r="307" spans="1:7" ht="14.25">
      <c r="A307" s="822"/>
      <c r="B307" s="823" t="s">
        <v>329</v>
      </c>
      <c r="C307" s="839"/>
      <c r="D307" s="996" t="s">
        <v>1354</v>
      </c>
      <c r="E307" s="996"/>
      <c r="F307" s="996"/>
      <c r="G307" s="815"/>
    </row>
    <row r="308" spans="1:7">
      <c r="A308" s="839"/>
      <c r="B308" s="839"/>
      <c r="C308" s="839"/>
      <c r="D308" s="811"/>
      <c r="E308" s="811"/>
      <c r="F308" s="825"/>
      <c r="G308" s="815"/>
    </row>
    <row r="309" spans="1:7">
      <c r="A309" s="839"/>
      <c r="B309" s="823" t="s">
        <v>329</v>
      </c>
      <c r="C309" s="839"/>
      <c r="D309" s="991" t="s">
        <v>1485</v>
      </c>
      <c r="E309" s="991"/>
      <c r="F309" s="991"/>
      <c r="G309" s="815"/>
    </row>
    <row r="310" spans="1:7">
      <c r="A310" s="839"/>
      <c r="B310" s="839"/>
      <c r="C310" s="839"/>
      <c r="D310" s="991"/>
      <c r="E310" s="991"/>
      <c r="F310" s="991"/>
      <c r="G310" s="815"/>
    </row>
    <row r="311" spans="1:7">
      <c r="A311" s="839"/>
      <c r="B311" s="839"/>
      <c r="C311" s="839"/>
      <c r="D311" s="991"/>
      <c r="E311" s="991"/>
      <c r="F311" s="991"/>
      <c r="G311" s="815"/>
    </row>
    <row r="312" spans="1:7">
      <c r="A312" s="839"/>
      <c r="B312" s="839"/>
      <c r="C312" s="839"/>
      <c r="D312" s="991"/>
      <c r="E312" s="991"/>
      <c r="F312" s="991"/>
      <c r="G312" s="815"/>
    </row>
    <row r="313" spans="1:7">
      <c r="A313" s="839"/>
      <c r="B313" s="839"/>
      <c r="C313" s="839"/>
      <c r="D313" s="991"/>
      <c r="E313" s="991"/>
      <c r="F313" s="991"/>
      <c r="G313" s="815"/>
    </row>
    <row r="314" spans="1:7">
      <c r="A314" s="839"/>
      <c r="B314" s="839"/>
      <c r="C314" s="839"/>
      <c r="D314" s="991"/>
      <c r="E314" s="991"/>
      <c r="F314" s="991"/>
      <c r="G314" s="815"/>
    </row>
    <row r="315" spans="1:7">
      <c r="A315" s="839"/>
      <c r="B315" s="839"/>
      <c r="C315" s="839"/>
      <c r="D315" s="991"/>
      <c r="E315" s="991"/>
      <c r="F315" s="991"/>
      <c r="G315" s="815"/>
    </row>
    <row r="316" spans="1:7">
      <c r="A316" s="839"/>
      <c r="B316" s="839"/>
      <c r="C316" s="839"/>
      <c r="D316" s="991"/>
      <c r="E316" s="991"/>
      <c r="F316" s="991"/>
      <c r="G316" s="815"/>
    </row>
    <row r="317" spans="1:7">
      <c r="A317" s="839"/>
      <c r="B317" s="839"/>
      <c r="C317" s="839"/>
      <c r="D317" s="991"/>
      <c r="E317" s="991"/>
      <c r="F317" s="991"/>
      <c r="G317" s="815"/>
    </row>
    <row r="318" spans="1:7">
      <c r="A318" s="839"/>
      <c r="B318" s="839"/>
      <c r="C318" s="839"/>
      <c r="D318" s="991"/>
      <c r="E318" s="991"/>
      <c r="F318" s="991"/>
      <c r="G318" s="815"/>
    </row>
    <row r="319" spans="1:7">
      <c r="A319" s="839"/>
      <c r="B319" s="839"/>
      <c r="C319" s="839"/>
      <c r="D319" s="991"/>
      <c r="E319" s="991"/>
      <c r="F319" s="991"/>
      <c r="G319" s="815"/>
    </row>
    <row r="320" spans="1:7">
      <c r="A320" s="839"/>
      <c r="B320" s="839"/>
      <c r="C320" s="839"/>
      <c r="D320" s="991"/>
      <c r="E320" s="991"/>
      <c r="F320" s="991"/>
      <c r="G320" s="815"/>
    </row>
    <row r="321" spans="1:7" ht="12.4" customHeight="1">
      <c r="A321" s="839"/>
      <c r="B321" s="823" t="s">
        <v>329</v>
      </c>
      <c r="C321" s="839"/>
      <c r="D321" s="1083" t="s">
        <v>1486</v>
      </c>
      <c r="E321" s="1083"/>
      <c r="F321" s="1083"/>
      <c r="G321" s="815"/>
    </row>
    <row r="322" spans="1:7">
      <c r="A322" s="839"/>
      <c r="B322" s="839"/>
      <c r="C322" s="839"/>
      <c r="D322" s="1083"/>
      <c r="E322" s="1083"/>
      <c r="F322" s="1083"/>
      <c r="G322" s="815"/>
    </row>
    <row r="323" spans="1:7">
      <c r="A323" s="839"/>
      <c r="B323" s="839"/>
      <c r="C323" s="839"/>
      <c r="D323" s="1083"/>
      <c r="E323" s="1083"/>
      <c r="F323" s="1083"/>
      <c r="G323" s="815"/>
    </row>
    <row r="324" spans="1:7">
      <c r="A324" s="839"/>
      <c r="B324" s="839"/>
      <c r="C324" s="839"/>
      <c r="D324" s="1083"/>
      <c r="E324" s="1083"/>
      <c r="F324" s="1083"/>
      <c r="G324" s="815"/>
    </row>
    <row r="325" spans="1:7">
      <c r="A325" s="839"/>
      <c r="B325" s="839"/>
      <c r="C325" s="839"/>
      <c r="D325" s="815"/>
      <c r="E325" s="811"/>
      <c r="F325" s="825"/>
      <c r="G325" s="815"/>
    </row>
    <row r="326" spans="1:7" ht="14.25">
      <c r="A326" s="822"/>
      <c r="B326" s="823" t="s">
        <v>329</v>
      </c>
      <c r="C326" s="839"/>
      <c r="D326" s="989" t="s">
        <v>1356</v>
      </c>
      <c r="E326" s="989"/>
      <c r="F326" s="989"/>
      <c r="G326" s="815"/>
    </row>
    <row r="327" spans="1:7">
      <c r="A327" s="839"/>
      <c r="B327" s="839"/>
      <c r="C327" s="839"/>
      <c r="D327" s="989"/>
      <c r="E327" s="989"/>
      <c r="F327" s="989"/>
      <c r="G327" s="815"/>
    </row>
    <row r="328" spans="1:7">
      <c r="A328" s="839"/>
      <c r="B328" s="839"/>
      <c r="C328" s="839"/>
      <c r="D328" s="989"/>
      <c r="E328" s="989"/>
      <c r="F328" s="989"/>
      <c r="G328" s="815"/>
    </row>
    <row r="329" spans="1:7">
      <c r="A329" s="839"/>
      <c r="B329" s="839"/>
      <c r="C329" s="839"/>
      <c r="D329" s="989"/>
      <c r="E329" s="989"/>
      <c r="F329" s="989"/>
      <c r="G329" s="815"/>
    </row>
    <row r="330" spans="1:7">
      <c r="A330" s="839"/>
      <c r="B330" s="839"/>
      <c r="C330" s="839"/>
      <c r="D330" s="851"/>
      <c r="E330" s="811"/>
      <c r="F330" s="825"/>
      <c r="G330" s="815"/>
    </row>
    <row r="331" spans="1:7">
      <c r="A331" s="839"/>
      <c r="B331" s="839"/>
      <c r="C331" s="839"/>
      <c r="D331" s="989" t="s">
        <v>1357</v>
      </c>
      <c r="E331" s="989"/>
      <c r="F331" s="989"/>
      <c r="G331" s="815"/>
    </row>
    <row r="332" spans="1:7">
      <c r="A332" s="839"/>
      <c r="B332" s="839"/>
      <c r="C332" s="839"/>
      <c r="D332" s="989"/>
      <c r="E332" s="989"/>
      <c r="F332" s="989"/>
      <c r="G332" s="815"/>
    </row>
    <row r="333" spans="1:7">
      <c r="A333" s="839"/>
      <c r="B333" s="839"/>
      <c r="C333" s="839"/>
      <c r="D333" s="989"/>
      <c r="E333" s="989"/>
      <c r="F333" s="989"/>
      <c r="G333" s="815"/>
    </row>
    <row r="334" spans="1:7">
      <c r="A334" s="839"/>
      <c r="B334" s="839"/>
      <c r="C334" s="839"/>
      <c r="D334" s="989"/>
      <c r="E334" s="989"/>
      <c r="F334" s="989"/>
      <c r="G334" s="815"/>
    </row>
    <row r="335" spans="1:7" ht="18" customHeight="1">
      <c r="A335" s="839"/>
      <c r="B335" s="839"/>
      <c r="C335" s="839"/>
      <c r="D335" s="989"/>
      <c r="E335" s="989"/>
      <c r="F335" s="989"/>
      <c r="G335" s="815"/>
    </row>
    <row r="336" spans="1:7">
      <c r="A336" s="839"/>
      <c r="B336" s="839"/>
      <c r="C336" s="839"/>
      <c r="D336" s="989"/>
      <c r="E336" s="989"/>
      <c r="F336" s="989"/>
      <c r="G336" s="815"/>
    </row>
    <row r="337" spans="1:7">
      <c r="A337" s="839"/>
      <c r="B337" s="839"/>
      <c r="C337" s="839"/>
      <c r="D337" s="989"/>
      <c r="E337" s="989"/>
      <c r="F337" s="989"/>
      <c r="G337" s="815"/>
    </row>
    <row r="338" spans="1:7">
      <c r="A338" s="839"/>
      <c r="B338" s="839"/>
      <c r="C338" s="839"/>
      <c r="D338" s="989"/>
      <c r="E338" s="989"/>
      <c r="F338" s="989"/>
      <c r="G338" s="815"/>
    </row>
    <row r="339" spans="1:7" ht="8.25" customHeight="1">
      <c r="A339" s="839"/>
      <c r="B339" s="839"/>
      <c r="C339" s="839"/>
      <c r="D339" s="989"/>
      <c r="E339" s="989"/>
      <c r="F339" s="989"/>
      <c r="G339" s="815"/>
    </row>
    <row r="340" spans="1:7" ht="13.7" customHeight="1">
      <c r="A340" s="839"/>
      <c r="B340" s="839"/>
      <c r="C340" s="839"/>
      <c r="D340" s="990" t="s">
        <v>1358</v>
      </c>
      <c r="E340" s="990"/>
      <c r="F340" s="990"/>
      <c r="G340" s="815"/>
    </row>
    <row r="341" spans="1:7">
      <c r="A341" s="839"/>
      <c r="B341" s="839"/>
      <c r="C341" s="839"/>
      <c r="D341" s="990"/>
      <c r="E341" s="990"/>
      <c r="F341" s="990"/>
      <c r="G341" s="815"/>
    </row>
    <row r="342" spans="1:7">
      <c r="A342" s="839"/>
      <c r="B342" s="839"/>
      <c r="C342" s="839"/>
      <c r="D342" s="990"/>
      <c r="E342" s="990"/>
      <c r="F342" s="990"/>
      <c r="G342" s="815"/>
    </row>
    <row r="343" spans="1:7">
      <c r="A343" s="839"/>
      <c r="B343" s="839"/>
      <c r="C343" s="839"/>
      <c r="D343" s="990"/>
      <c r="E343" s="990"/>
      <c r="F343" s="990"/>
      <c r="G343" s="815"/>
    </row>
    <row r="344" spans="1:7">
      <c r="A344" s="839"/>
      <c r="B344" s="839"/>
      <c r="C344" s="839"/>
      <c r="D344" s="990"/>
      <c r="E344" s="990"/>
      <c r="F344" s="990"/>
      <c r="G344" s="815"/>
    </row>
    <row r="345" spans="1:7">
      <c r="A345" s="839"/>
      <c r="B345" s="839"/>
      <c r="C345" s="839"/>
      <c r="D345" s="990"/>
      <c r="E345" s="990"/>
      <c r="F345" s="990"/>
      <c r="G345" s="815"/>
    </row>
    <row r="346" spans="1:7">
      <c r="A346" s="839"/>
      <c r="B346" s="839"/>
      <c r="C346" s="839"/>
      <c r="D346" s="990"/>
      <c r="E346" s="990"/>
      <c r="F346" s="990"/>
      <c r="G346" s="815"/>
    </row>
    <row r="347" spans="1:7">
      <c r="A347" s="839"/>
      <c r="B347" s="839"/>
      <c r="C347" s="839"/>
      <c r="D347" s="990"/>
      <c r="E347" s="990"/>
      <c r="F347" s="990"/>
      <c r="G347" s="815"/>
    </row>
    <row r="348" spans="1:7">
      <c r="A348" s="839"/>
      <c r="B348" s="839"/>
      <c r="C348" s="839"/>
      <c r="D348" s="990"/>
      <c r="E348" s="990"/>
      <c r="F348" s="990"/>
      <c r="G348" s="815"/>
    </row>
    <row r="349" spans="1:7">
      <c r="A349" s="839"/>
      <c r="B349" s="839"/>
      <c r="C349" s="839"/>
      <c r="D349" s="990"/>
      <c r="E349" s="990"/>
      <c r="F349" s="990"/>
      <c r="G349" s="815"/>
    </row>
    <row r="350" spans="1:7">
      <c r="A350" s="839"/>
      <c r="B350" s="839"/>
      <c r="C350" s="839"/>
      <c r="D350" s="990"/>
      <c r="E350" s="990"/>
      <c r="F350" s="990"/>
      <c r="G350" s="815"/>
    </row>
    <row r="351" spans="1:7">
      <c r="A351" s="839"/>
      <c r="B351" s="839"/>
      <c r="C351" s="839"/>
      <c r="D351" s="990"/>
      <c r="E351" s="990"/>
      <c r="F351" s="990"/>
      <c r="G351" s="815"/>
    </row>
    <row r="352" spans="1:7">
      <c r="A352" s="839"/>
      <c r="B352" s="839"/>
      <c r="C352" s="852"/>
      <c r="D352" s="990"/>
      <c r="E352" s="990"/>
      <c r="F352" s="990"/>
      <c r="G352" s="815"/>
    </row>
    <row r="353" spans="1:7">
      <c r="A353" s="839"/>
      <c r="B353" s="839"/>
      <c r="C353" s="852"/>
      <c r="D353" s="990"/>
      <c r="E353" s="990"/>
      <c r="F353" s="990"/>
      <c r="G353" s="815"/>
    </row>
    <row r="354" spans="1:7">
      <c r="A354" s="839"/>
      <c r="B354" s="839"/>
      <c r="C354" s="839"/>
      <c r="D354" s="990"/>
      <c r="E354" s="990"/>
      <c r="F354" s="990"/>
      <c r="G354" s="815"/>
    </row>
    <row r="355" spans="1:7">
      <c r="A355" s="839"/>
      <c r="B355" s="839"/>
      <c r="C355" s="852"/>
      <c r="D355" s="990"/>
      <c r="E355" s="990"/>
      <c r="F355" s="990"/>
      <c r="G355" s="815"/>
    </row>
    <row r="356" spans="1:7">
      <c r="A356" s="839"/>
      <c r="B356" s="839"/>
      <c r="C356" s="852"/>
      <c r="D356" s="990"/>
      <c r="E356" s="990"/>
      <c r="F356" s="990"/>
      <c r="G356" s="815"/>
    </row>
    <row r="357" spans="1:7">
      <c r="A357" s="839"/>
      <c r="B357" s="839"/>
      <c r="C357" s="852"/>
      <c r="D357" s="990"/>
      <c r="E357" s="990"/>
      <c r="F357" s="990"/>
      <c r="G357" s="815"/>
    </row>
    <row r="358" spans="1:7">
      <c r="A358" s="839"/>
      <c r="B358" s="839"/>
      <c r="C358" s="839"/>
      <c r="D358" s="851"/>
      <c r="E358" s="811"/>
      <c r="F358" s="825"/>
      <c r="G358" s="815"/>
    </row>
    <row r="359" spans="1:7">
      <c r="A359" s="839"/>
      <c r="B359" s="823" t="s">
        <v>329</v>
      </c>
      <c r="C359" s="839"/>
      <c r="D359" s="990" t="s">
        <v>1359</v>
      </c>
      <c r="E359" s="990"/>
      <c r="F359" s="990"/>
      <c r="G359" s="815"/>
    </row>
    <row r="360" spans="1:7">
      <c r="A360" s="839"/>
      <c r="B360" s="839"/>
      <c r="C360" s="839"/>
      <c r="D360" s="990"/>
      <c r="E360" s="990"/>
      <c r="F360" s="990"/>
      <c r="G360" s="815"/>
    </row>
    <row r="361" spans="1:7">
      <c r="A361" s="839"/>
      <c r="B361" s="839"/>
      <c r="C361" s="839"/>
      <c r="D361" s="946"/>
      <c r="E361" s="946"/>
      <c r="F361" s="946"/>
      <c r="G361" s="815"/>
    </row>
    <row r="362" spans="1:7" ht="14.45" customHeight="1">
      <c r="A362" s="822"/>
      <c r="B362" s="914" t="s">
        <v>329</v>
      </c>
      <c r="D362" s="990" t="s">
        <v>1605</v>
      </c>
      <c r="E362" s="990"/>
      <c r="F362" s="990"/>
    </row>
    <row r="363" spans="1:7" ht="14.45" customHeight="1">
      <c r="A363" s="822"/>
      <c r="D363" s="990"/>
      <c r="E363" s="990"/>
      <c r="F363" s="990"/>
    </row>
    <row r="364" spans="1:7" ht="14.45" customHeight="1">
      <c r="A364" s="822"/>
      <c r="D364" s="990"/>
      <c r="E364" s="990"/>
      <c r="F364" s="990"/>
    </row>
    <row r="365" spans="1:7" ht="14.45" customHeight="1">
      <c r="A365" s="822"/>
      <c r="D365" s="990"/>
      <c r="E365" s="990"/>
      <c r="F365" s="990"/>
    </row>
    <row r="366" spans="1:7" ht="14.45" customHeight="1">
      <c r="A366" s="822"/>
      <c r="D366" s="990"/>
      <c r="E366" s="990"/>
      <c r="F366" s="990"/>
    </row>
    <row r="367" spans="1:7" ht="14.45" customHeight="1">
      <c r="A367" s="822"/>
      <c r="D367" s="913"/>
      <c r="E367" s="913"/>
      <c r="F367" s="913"/>
    </row>
    <row r="368" spans="1:7" ht="13.7" customHeight="1">
      <c r="A368" s="822"/>
      <c r="B368" s="823" t="s">
        <v>329</v>
      </c>
      <c r="C368" s="839"/>
      <c r="D368" s="991" t="s">
        <v>1512</v>
      </c>
      <c r="E368" s="991"/>
      <c r="F368" s="991"/>
      <c r="G368" s="815"/>
    </row>
    <row r="369" spans="1:7" ht="14.25">
      <c r="A369" s="853"/>
      <c r="B369" s="853"/>
      <c r="C369" s="839"/>
      <c r="D369" s="991"/>
      <c r="E369" s="991"/>
      <c r="F369" s="991"/>
      <c r="G369" s="815"/>
    </row>
    <row r="370" spans="1:7" ht="14.25">
      <c r="A370" s="853"/>
      <c r="B370" s="853"/>
      <c r="C370" s="839"/>
      <c r="D370" s="991"/>
      <c r="E370" s="991"/>
      <c r="F370" s="991"/>
      <c r="G370" s="815"/>
    </row>
    <row r="371" spans="1:7" ht="14.25">
      <c r="A371" s="853"/>
      <c r="B371" s="853"/>
      <c r="C371" s="839"/>
      <c r="D371" s="991"/>
      <c r="E371" s="991"/>
      <c r="F371" s="991"/>
      <c r="G371" s="815"/>
    </row>
    <row r="372" spans="1:7" ht="15.75" customHeight="1">
      <c r="A372" s="853"/>
      <c r="B372" s="853"/>
      <c r="C372" s="839"/>
      <c r="D372" s="1085" t="s">
        <v>1583</v>
      </c>
      <c r="E372" s="991"/>
      <c r="F372" s="991"/>
      <c r="G372" s="815"/>
    </row>
    <row r="373" spans="1:7">
      <c r="D373" s="825"/>
      <c r="E373" s="825"/>
      <c r="F373" s="825"/>
      <c r="G373" s="815"/>
    </row>
    <row r="374" spans="1:7" ht="14.25">
      <c r="A374" s="822"/>
      <c r="B374" s="823" t="s">
        <v>329</v>
      </c>
      <c r="C374" s="854"/>
      <c r="D374" s="1000" t="s">
        <v>1361</v>
      </c>
      <c r="E374" s="1000"/>
      <c r="F374" s="1000"/>
      <c r="G374" s="815"/>
    </row>
    <row r="375" spans="1:7" ht="14.25">
      <c r="A375" s="822"/>
      <c r="B375" s="822"/>
      <c r="D375" s="1000"/>
      <c r="E375" s="1000"/>
      <c r="F375" s="1000"/>
      <c r="G375" s="815"/>
    </row>
    <row r="376" spans="1:7">
      <c r="D376" s="1000"/>
      <c r="E376" s="1000"/>
      <c r="F376" s="1000"/>
      <c r="G376" s="815"/>
    </row>
    <row r="377" spans="1:7">
      <c r="D377" s="1000"/>
      <c r="E377" s="1000"/>
      <c r="F377" s="1000"/>
      <c r="G377" s="815"/>
    </row>
    <row r="378" spans="1:7">
      <c r="D378" s="1000"/>
      <c r="E378" s="1000"/>
      <c r="F378" s="1000"/>
      <c r="G378" s="815"/>
    </row>
    <row r="379" spans="1:7">
      <c r="D379" s="1000"/>
      <c r="E379" s="1000"/>
      <c r="F379" s="1000"/>
      <c r="G379" s="815"/>
    </row>
    <row r="380" spans="1:7">
      <c r="D380" s="1000"/>
      <c r="E380" s="1000"/>
      <c r="F380" s="1000"/>
      <c r="G380" s="815"/>
    </row>
    <row r="381" spans="1:7">
      <c r="D381" s="1000"/>
      <c r="E381" s="1000"/>
      <c r="F381" s="1000"/>
      <c r="G381" s="815"/>
    </row>
    <row r="382" spans="1:7">
      <c r="D382" s="1000"/>
      <c r="E382" s="1000"/>
      <c r="F382" s="1000"/>
      <c r="G382" s="815"/>
    </row>
    <row r="383" spans="1:7">
      <c r="D383" s="1000"/>
      <c r="E383" s="1000"/>
      <c r="F383" s="1000"/>
      <c r="G383" s="815"/>
    </row>
    <row r="384" spans="1:7">
      <c r="D384" s="1000"/>
      <c r="E384" s="1000"/>
      <c r="F384" s="1000"/>
      <c r="G384" s="815"/>
    </row>
    <row r="385" spans="1:7">
      <c r="D385" s="1000"/>
      <c r="E385" s="1000"/>
      <c r="F385" s="1000"/>
      <c r="G385" s="815"/>
    </row>
    <row r="386" spans="1:7">
      <c r="D386" s="1000"/>
      <c r="E386" s="1000"/>
      <c r="F386" s="1000"/>
      <c r="G386" s="815"/>
    </row>
    <row r="387" spans="1:7">
      <c r="A387" s="815"/>
      <c r="B387" s="815"/>
      <c r="C387" s="815"/>
      <c r="D387" s="1000"/>
      <c r="E387" s="1000"/>
      <c r="F387" s="1000"/>
      <c r="G387" s="815"/>
    </row>
    <row r="388" spans="1:7">
      <c r="A388" s="815"/>
      <c r="B388" s="815"/>
      <c r="C388" s="815"/>
      <c r="D388" s="1000"/>
      <c r="E388" s="1000"/>
      <c r="F388" s="1000"/>
      <c r="G388" s="815"/>
    </row>
    <row r="389" spans="1:7">
      <c r="A389" s="815"/>
      <c r="B389" s="815"/>
      <c r="C389" s="815"/>
      <c r="D389" s="1000"/>
      <c r="E389" s="1000"/>
      <c r="F389" s="1000"/>
      <c r="G389" s="815"/>
    </row>
    <row r="390" spans="1:7">
      <c r="A390" s="815"/>
      <c r="B390" s="815"/>
      <c r="C390" s="815"/>
      <c r="D390" s="1000"/>
      <c r="E390" s="1000"/>
      <c r="F390" s="1000"/>
      <c r="G390" s="815"/>
    </row>
    <row r="391" spans="1:7">
      <c r="A391" s="815"/>
      <c r="B391" s="815"/>
      <c r="C391" s="815"/>
      <c r="D391" s="1000"/>
      <c r="E391" s="1000"/>
      <c r="F391" s="1000"/>
      <c r="G391" s="815"/>
    </row>
    <row r="392" spans="1:7">
      <c r="A392" s="815"/>
      <c r="B392" s="815"/>
      <c r="C392" s="815"/>
      <c r="D392" s="1000"/>
      <c r="E392" s="1000"/>
      <c r="F392" s="1000"/>
      <c r="G392" s="815"/>
    </row>
    <row r="393" spans="1:7">
      <c r="A393" s="815"/>
      <c r="B393" s="815"/>
      <c r="C393" s="815"/>
      <c r="D393" s="1000"/>
      <c r="E393" s="1000"/>
      <c r="F393" s="1000"/>
      <c r="G393" s="815"/>
    </row>
    <row r="394" spans="1:7">
      <c r="A394" s="815"/>
      <c r="B394" s="815"/>
      <c r="C394" s="815"/>
      <c r="D394" s="1000"/>
      <c r="E394" s="1000"/>
      <c r="F394" s="1000"/>
      <c r="G394" s="815"/>
    </row>
    <row r="395" spans="1:7">
      <c r="A395" s="815"/>
      <c r="B395" s="815"/>
      <c r="C395" s="815"/>
      <c r="D395" s="1000"/>
      <c r="E395" s="1000"/>
      <c r="F395" s="1000"/>
      <c r="G395" s="815"/>
    </row>
    <row r="396" spans="1:7">
      <c r="A396" s="815"/>
      <c r="B396" s="815"/>
      <c r="C396" s="815"/>
      <c r="D396" s="1000"/>
      <c r="E396" s="1000"/>
      <c r="F396" s="1000"/>
      <c r="G396" s="815"/>
    </row>
    <row r="397" spans="1:7">
      <c r="A397" s="815"/>
      <c r="B397" s="815"/>
      <c r="C397" s="815"/>
      <c r="D397" s="1000"/>
      <c r="E397" s="1000"/>
      <c r="F397" s="1000"/>
      <c r="G397" s="815"/>
    </row>
    <row r="398" spans="1:7">
      <c r="A398" s="815"/>
      <c r="B398" s="815"/>
      <c r="C398" s="815"/>
      <c r="D398" s="1000"/>
      <c r="E398" s="1000"/>
      <c r="F398" s="1000"/>
      <c r="G398" s="815"/>
    </row>
    <row r="399" spans="1:7">
      <c r="A399" s="815"/>
      <c r="B399" s="815"/>
      <c r="C399" s="815"/>
      <c r="D399" s="1000"/>
      <c r="E399" s="1000"/>
      <c r="F399" s="1000"/>
      <c r="G399" s="815"/>
    </row>
    <row r="400" spans="1:7">
      <c r="A400" s="815"/>
      <c r="B400" s="815"/>
      <c r="C400" s="815"/>
      <c r="D400" s="1000"/>
      <c r="E400" s="1000"/>
      <c r="F400" s="1000"/>
      <c r="G400" s="815"/>
    </row>
    <row r="401" spans="1:7">
      <c r="A401" s="815"/>
      <c r="B401" s="815"/>
      <c r="C401" s="815"/>
      <c r="D401" s="1000"/>
      <c r="E401" s="1000"/>
      <c r="F401" s="1000"/>
      <c r="G401" s="815"/>
    </row>
    <row r="402" spans="1:7">
      <c r="A402" s="815"/>
      <c r="B402" s="815"/>
      <c r="C402" s="815"/>
      <c r="D402" s="1000"/>
      <c r="E402" s="1000"/>
      <c r="F402" s="1000"/>
      <c r="G402" s="815"/>
    </row>
    <row r="403" spans="1:7" s="856" customFormat="1">
      <c r="A403" s="813"/>
      <c r="B403" s="813"/>
      <c r="C403" s="813"/>
      <c r="D403" s="1000"/>
      <c r="E403" s="1000"/>
      <c r="F403" s="1000"/>
      <c r="G403" s="855"/>
    </row>
    <row r="404" spans="1:7" s="856" customFormat="1" ht="40.700000000000003" customHeight="1">
      <c r="A404" s="813"/>
      <c r="B404" s="813"/>
      <c r="C404" s="813"/>
      <c r="D404" s="1000"/>
      <c r="E404" s="1000"/>
      <c r="F404" s="1000"/>
      <c r="G404" s="855"/>
    </row>
    <row r="405" spans="1:7" s="856" customFormat="1">
      <c r="A405" s="813"/>
      <c r="B405" s="813"/>
      <c r="C405" s="813"/>
      <c r="D405" s="825"/>
      <c r="E405" s="825"/>
      <c r="F405" s="825"/>
      <c r="G405" s="855"/>
    </row>
    <row r="406" spans="1:7" ht="14.25">
      <c r="A406" s="822"/>
      <c r="B406" s="823" t="s">
        <v>329</v>
      </c>
      <c r="C406" s="854"/>
      <c r="D406" s="1002" t="s">
        <v>1362</v>
      </c>
      <c r="E406" s="1002"/>
      <c r="F406" s="1002"/>
    </row>
    <row r="407" spans="1:7">
      <c r="D407" s="992" t="s">
        <v>1509</v>
      </c>
      <c r="E407" s="992"/>
      <c r="F407" s="992"/>
    </row>
    <row r="408" spans="1:7">
      <c r="D408" s="1072" t="s">
        <v>1508</v>
      </c>
      <c r="E408" s="1072"/>
      <c r="F408" s="1072"/>
    </row>
    <row r="409" spans="1:7">
      <c r="D409" s="1072"/>
      <c r="E409" s="1072"/>
      <c r="F409" s="1072"/>
    </row>
    <row r="410" spans="1:7">
      <c r="D410" s="1072"/>
      <c r="E410" s="1072"/>
      <c r="F410" s="1072"/>
    </row>
    <row r="411" spans="1:7">
      <c r="D411" s="825"/>
      <c r="E411" s="825"/>
      <c r="F411" s="825"/>
      <c r="G411" s="815"/>
    </row>
    <row r="412" spans="1:7" ht="14.25">
      <c r="A412" s="822"/>
      <c r="B412" s="823" t="s">
        <v>329</v>
      </c>
      <c r="C412" s="854"/>
      <c r="D412" s="1000" t="s">
        <v>1364</v>
      </c>
      <c r="E412" s="1000"/>
      <c r="F412" s="1000"/>
      <c r="G412" s="815"/>
    </row>
    <row r="413" spans="1:7">
      <c r="D413" s="1000"/>
      <c r="E413" s="1000"/>
      <c r="F413" s="1000"/>
      <c r="G413" s="815"/>
    </row>
    <row r="414" spans="1:7">
      <c r="D414" s="1000"/>
      <c r="E414" s="1000"/>
      <c r="F414" s="1000"/>
      <c r="G414" s="815"/>
    </row>
    <row r="415" spans="1:7">
      <c r="D415" s="809"/>
      <c r="E415" s="809"/>
      <c r="F415" s="809"/>
      <c r="G415" s="815"/>
    </row>
    <row r="416" spans="1:7" ht="14.25">
      <c r="B416" s="823" t="s">
        <v>329</v>
      </c>
      <c r="C416" s="822"/>
      <c r="D416" s="1072" t="s">
        <v>1450</v>
      </c>
      <c r="E416" s="1072"/>
      <c r="F416" s="1072"/>
      <c r="G416" s="815"/>
    </row>
    <row r="417" spans="1:7">
      <c r="D417" s="1072"/>
      <c r="E417" s="1072"/>
      <c r="F417" s="1072"/>
      <c r="G417" s="815"/>
    </row>
    <row r="418" spans="1:7">
      <c r="D418" s="825"/>
      <c r="E418" s="825"/>
      <c r="F418" s="825"/>
      <c r="G418" s="815"/>
    </row>
    <row r="419" spans="1:7" ht="14.25">
      <c r="B419" s="823" t="s">
        <v>329</v>
      </c>
      <c r="C419" s="822"/>
      <c r="D419" s="1072" t="s">
        <v>1366</v>
      </c>
      <c r="E419" s="1072"/>
      <c r="F419" s="1072"/>
      <c r="G419" s="815"/>
    </row>
    <row r="420" spans="1:7">
      <c r="D420" s="1072"/>
      <c r="E420" s="1072"/>
      <c r="F420" s="1072"/>
      <c r="G420" s="815"/>
    </row>
    <row r="421" spans="1:7">
      <c r="D421" s="1072"/>
      <c r="E421" s="1072"/>
      <c r="F421" s="1072"/>
      <c r="G421" s="815"/>
    </row>
    <row r="422" spans="1:7">
      <c r="D422" s="1072"/>
      <c r="E422" s="1072"/>
      <c r="F422" s="1072"/>
      <c r="G422" s="815"/>
    </row>
    <row r="423" spans="1:7">
      <c r="B423" s="823" t="s">
        <v>329</v>
      </c>
      <c r="D423" s="1072"/>
      <c r="E423" s="1072"/>
      <c r="F423" s="1072"/>
      <c r="G423" s="815"/>
    </row>
    <row r="424" spans="1:7">
      <c r="A424" s="815"/>
      <c r="B424" s="815"/>
      <c r="C424" s="815"/>
      <c r="D424" s="1072"/>
      <c r="E424" s="1072"/>
      <c r="F424" s="1072"/>
      <c r="G424" s="815"/>
    </row>
    <row r="425" spans="1:7">
      <c r="A425" s="815"/>
      <c r="C425" s="815"/>
      <c r="D425" s="1072"/>
      <c r="E425" s="1072"/>
      <c r="F425" s="1072"/>
      <c r="G425" s="815"/>
    </row>
    <row r="426" spans="1:7">
      <c r="A426" s="815"/>
      <c r="B426" s="823" t="s">
        <v>329</v>
      </c>
      <c r="C426" s="815"/>
      <c r="D426" s="1072"/>
      <c r="E426" s="1072"/>
      <c r="F426" s="1072"/>
      <c r="G426" s="815"/>
    </row>
    <row r="427" spans="1:7">
      <c r="A427" s="815"/>
      <c r="B427" s="815"/>
      <c r="C427" s="815"/>
      <c r="D427" s="1072"/>
      <c r="E427" s="1072"/>
      <c r="F427" s="1072"/>
      <c r="G427" s="815"/>
    </row>
    <row r="428" spans="1:7">
      <c r="A428" s="815"/>
      <c r="C428" s="815"/>
      <c r="D428" s="1072"/>
      <c r="E428" s="1072"/>
      <c r="F428" s="1072"/>
      <c r="G428" s="815"/>
    </row>
    <row r="429" spans="1:7">
      <c r="A429" s="815"/>
      <c r="C429" s="815"/>
      <c r="D429" s="1072"/>
      <c r="E429" s="1072"/>
      <c r="F429" s="1072"/>
      <c r="G429" s="815"/>
    </row>
    <row r="430" spans="1:7">
      <c r="A430" s="815"/>
      <c r="B430" s="823" t="s">
        <v>329</v>
      </c>
      <c r="C430" s="815"/>
      <c r="D430" s="1072"/>
      <c r="E430" s="1072"/>
      <c r="F430" s="1072"/>
      <c r="G430" s="815"/>
    </row>
    <row r="431" spans="1:7">
      <c r="A431" s="815"/>
      <c r="B431" s="815"/>
      <c r="C431" s="815"/>
      <c r="D431" s="1072"/>
      <c r="E431" s="1072"/>
      <c r="F431" s="1072"/>
      <c r="G431" s="815"/>
    </row>
    <row r="432" spans="1:7">
      <c r="A432" s="815"/>
      <c r="B432" s="823" t="s">
        <v>329</v>
      </c>
      <c r="C432" s="815"/>
      <c r="D432" s="1072"/>
      <c r="E432" s="1072"/>
      <c r="F432" s="1072"/>
      <c r="G432" s="815"/>
    </row>
    <row r="433" spans="1:7">
      <c r="A433" s="815"/>
      <c r="B433" s="815"/>
      <c r="C433" s="815"/>
      <c r="D433" s="857"/>
      <c r="E433" s="857"/>
      <c r="F433" s="857"/>
      <c r="G433" s="815"/>
    </row>
    <row r="434" spans="1:7">
      <c r="A434" s="815"/>
      <c r="B434" s="823" t="s">
        <v>329</v>
      </c>
      <c r="C434" s="815"/>
      <c r="D434" s="1072" t="s">
        <v>1367</v>
      </c>
      <c r="E434" s="1072"/>
      <c r="F434" s="1072"/>
      <c r="G434" s="815"/>
    </row>
    <row r="435" spans="1:7">
      <c r="A435" s="815"/>
      <c r="B435" s="815"/>
      <c r="C435" s="815"/>
      <c r="D435" s="1072"/>
      <c r="E435" s="1072"/>
      <c r="F435" s="1072"/>
      <c r="G435" s="815"/>
    </row>
    <row r="436" spans="1:7">
      <c r="A436" s="815"/>
      <c r="B436" s="815"/>
      <c r="C436" s="815"/>
      <c r="D436" s="1072"/>
      <c r="E436" s="1072"/>
      <c r="F436" s="1072"/>
      <c r="G436" s="815"/>
    </row>
    <row r="437" spans="1:7">
      <c r="A437" s="815"/>
      <c r="B437" s="815"/>
      <c r="C437" s="815"/>
      <c r="D437" s="1072"/>
      <c r="E437" s="1072"/>
      <c r="F437" s="1072"/>
      <c r="G437" s="815"/>
    </row>
    <row r="438" spans="1:7">
      <c r="D438" s="1072"/>
      <c r="E438" s="1072"/>
      <c r="F438" s="1072"/>
    </row>
    <row r="439" spans="1:7">
      <c r="D439" s="825"/>
      <c r="E439" s="825"/>
      <c r="F439" s="825"/>
    </row>
    <row r="440" spans="1:7">
      <c r="B440" s="823" t="s">
        <v>329</v>
      </c>
      <c r="D440" s="1077" t="s">
        <v>1368</v>
      </c>
      <c r="E440" s="1077"/>
      <c r="F440" s="1077"/>
    </row>
    <row r="441" spans="1:7">
      <c r="A441" s="825"/>
      <c r="B441" s="825"/>
    </row>
    <row r="442" spans="1:7">
      <c r="A442" s="982" t="s">
        <v>1209</v>
      </c>
      <c r="B442" s="982"/>
      <c r="C442" s="982"/>
      <c r="D442" s="982"/>
      <c r="E442" s="982"/>
      <c r="F442" s="982"/>
      <c r="G442" s="982"/>
    </row>
    <row r="443" spans="1:7">
      <c r="A443" s="825"/>
      <c r="B443" s="825"/>
    </row>
    <row r="444" spans="1:7">
      <c r="D444" s="978" t="s">
        <v>978</v>
      </c>
      <c r="E444" s="978"/>
      <c r="F444" s="978"/>
    </row>
    <row r="445" spans="1:7" s="816" customFormat="1" ht="14.25">
      <c r="A445" s="830"/>
      <c r="B445" s="830"/>
      <c r="C445" s="826"/>
      <c r="D445" s="979" t="s">
        <v>1369</v>
      </c>
      <c r="E445" s="979"/>
      <c r="F445" s="979"/>
      <c r="G445" s="827"/>
    </row>
    <row r="446" spans="1:7" s="816" customFormat="1" ht="14.25">
      <c r="A446" s="830"/>
      <c r="B446" s="830"/>
      <c r="C446" s="826"/>
      <c r="D446" s="812"/>
      <c r="E446" s="696"/>
      <c r="F446" s="696"/>
      <c r="G446" s="827"/>
    </row>
    <row r="447" spans="1:7" s="816" customFormat="1" ht="14.25">
      <c r="A447" s="822"/>
      <c r="B447" s="823" t="s">
        <v>329</v>
      </c>
      <c r="C447" s="826"/>
      <c r="D447" s="980" t="s">
        <v>1370</v>
      </c>
      <c r="E447" s="980"/>
      <c r="F447" s="980"/>
      <c r="G447" s="827"/>
    </row>
    <row r="448" spans="1:7" s="816" customFormat="1" ht="14.25">
      <c r="A448" s="822"/>
      <c r="B448" s="822"/>
      <c r="C448" s="826"/>
      <c r="D448" s="980"/>
      <c r="E448" s="980"/>
      <c r="F448" s="980"/>
      <c r="G448" s="827"/>
    </row>
    <row r="449" spans="1:7" s="816" customFormat="1" ht="14.25">
      <c r="A449" s="822"/>
      <c r="B449" s="822"/>
      <c r="C449" s="826"/>
      <c r="D449" s="810"/>
      <c r="E449" s="696"/>
      <c r="F449" s="696"/>
      <c r="G449" s="827"/>
    </row>
    <row r="450" spans="1:7" ht="12.75" customHeight="1">
      <c r="B450" s="823" t="s">
        <v>329</v>
      </c>
      <c r="D450" s="981" t="s">
        <v>1584</v>
      </c>
      <c r="E450" s="981"/>
      <c r="F450" s="981"/>
    </row>
    <row r="451" spans="1:7" ht="14.25">
      <c r="A451" s="822"/>
      <c r="D451" s="981"/>
      <c r="E451" s="981"/>
      <c r="F451" s="981"/>
    </row>
    <row r="452" spans="1:7" ht="14.25">
      <c r="A452" s="822"/>
      <c r="B452" s="822"/>
      <c r="D452" s="981"/>
      <c r="E452" s="981"/>
      <c r="F452" s="981"/>
    </row>
    <row r="453" spans="1:7" ht="14.25">
      <c r="A453" s="822"/>
      <c r="B453" s="822"/>
      <c r="D453" s="981"/>
      <c r="E453" s="981"/>
      <c r="F453" s="981"/>
    </row>
    <row r="454" spans="1:7" ht="14.25">
      <c r="A454" s="822"/>
      <c r="D454" s="936"/>
      <c r="E454" s="936"/>
      <c r="F454" s="936"/>
      <c r="G454" s="815"/>
    </row>
    <row r="455" spans="1:7" ht="14.25">
      <c r="A455" s="822"/>
      <c r="B455" s="823" t="s">
        <v>329</v>
      </c>
      <c r="D455" s="1002" t="s">
        <v>1373</v>
      </c>
      <c r="E455" s="1002"/>
      <c r="F455" s="1002"/>
      <c r="G455" s="815"/>
    </row>
    <row r="456" spans="1:7" ht="14.25">
      <c r="A456" s="822"/>
      <c r="B456" s="822"/>
      <c r="D456" s="810"/>
      <c r="E456" s="696"/>
      <c r="F456" s="696"/>
      <c r="G456" s="815"/>
    </row>
    <row r="457" spans="1:7" ht="14.25">
      <c r="A457" s="822"/>
      <c r="B457" s="823" t="s">
        <v>329</v>
      </c>
      <c r="D457" s="1000" t="s">
        <v>1374</v>
      </c>
      <c r="E457" s="1000"/>
      <c r="F457" s="1000"/>
      <c r="G457" s="815"/>
    </row>
    <row r="458" spans="1:7" ht="14.25">
      <c r="A458" s="822"/>
      <c r="D458" s="1000"/>
      <c r="E458" s="1000"/>
      <c r="F458" s="1000"/>
      <c r="G458" s="815"/>
    </row>
    <row r="459" spans="1:7">
      <c r="A459" s="841"/>
      <c r="B459" s="841"/>
      <c r="D459" s="757"/>
      <c r="E459" s="696"/>
      <c r="F459" s="696"/>
      <c r="G459" s="815"/>
    </row>
    <row r="460" spans="1:7">
      <c r="A460" s="841"/>
      <c r="B460" s="823" t="s">
        <v>329</v>
      </c>
      <c r="D460" s="1002" t="s">
        <v>1375</v>
      </c>
      <c r="E460" s="1002"/>
      <c r="F460" s="1002"/>
      <c r="G460" s="815"/>
    </row>
    <row r="461" spans="1:7" ht="14.25">
      <c r="A461" s="822"/>
      <c r="B461" s="822"/>
      <c r="D461" s="825"/>
    </row>
    <row r="462" spans="1:7">
      <c r="A462" s="982" t="s">
        <v>1210</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6" t="s">
        <v>875</v>
      </c>
      <c r="E464" s="1076"/>
      <c r="F464" s="1076"/>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4" t="s">
        <v>1452</v>
      </c>
      <c r="E468" s="974"/>
      <c r="F468" s="974"/>
      <c r="G468" s="696"/>
    </row>
    <row r="469" spans="1:7" s="746" customFormat="1">
      <c r="A469" s="820"/>
      <c r="B469" s="820"/>
      <c r="C469" s="824"/>
      <c r="D469" s="974"/>
      <c r="E469" s="974"/>
      <c r="F469" s="974"/>
      <c r="G469" s="696"/>
    </row>
    <row r="470" spans="1:7" s="746" customFormat="1">
      <c r="A470" s="820"/>
      <c r="B470" s="820"/>
      <c r="C470" s="824"/>
      <c r="D470" s="859"/>
      <c r="E470" s="696"/>
      <c r="F470" s="810"/>
      <c r="G470" s="696"/>
    </row>
    <row r="471" spans="1:7" s="746" customFormat="1" ht="14.45" customHeight="1">
      <c r="A471" s="822"/>
      <c r="B471" s="823" t="s">
        <v>329</v>
      </c>
      <c r="C471" s="824"/>
      <c r="D471" s="974" t="s">
        <v>1629</v>
      </c>
      <c r="E471" s="974"/>
      <c r="F471" s="974"/>
      <c r="G471" s="696"/>
    </row>
    <row r="472" spans="1:7" s="746" customFormat="1">
      <c r="A472" s="820"/>
      <c r="B472" s="820"/>
      <c r="C472" s="824"/>
      <c r="D472" s="974"/>
      <c r="E472" s="974"/>
      <c r="F472" s="974"/>
      <c r="G472" s="696"/>
    </row>
    <row r="473" spans="1:7" s="746" customFormat="1">
      <c r="A473" s="820"/>
      <c r="B473" s="820"/>
      <c r="C473" s="824"/>
      <c r="D473" s="974"/>
      <c r="E473" s="974"/>
      <c r="F473" s="974"/>
      <c r="G473" s="696"/>
    </row>
    <row r="474" spans="1:7" s="746" customFormat="1">
      <c r="A474" s="820"/>
      <c r="B474" s="820"/>
      <c r="C474" s="824"/>
      <c r="D474" s="974"/>
      <c r="E474" s="974"/>
      <c r="F474" s="974"/>
      <c r="G474" s="696"/>
    </row>
    <row r="475" spans="1:7" s="746" customFormat="1">
      <c r="A475" s="820"/>
      <c r="B475" s="820"/>
      <c r="C475" s="824"/>
      <c r="D475" s="974"/>
      <c r="E475" s="974"/>
      <c r="F475" s="974"/>
      <c r="G475" s="696"/>
    </row>
    <row r="476" spans="1:7" s="746" customFormat="1">
      <c r="A476" s="820"/>
      <c r="B476" s="820"/>
      <c r="C476" s="824"/>
      <c r="D476" s="757"/>
      <c r="E476" s="696"/>
      <c r="F476" s="810"/>
      <c r="G476" s="696"/>
    </row>
    <row r="477" spans="1:7" s="746" customFormat="1" ht="14.45" customHeight="1">
      <c r="A477" s="822"/>
      <c r="B477" s="823" t="s">
        <v>329</v>
      </c>
      <c r="C477" s="824"/>
      <c r="D477" s="974" t="s">
        <v>1247</v>
      </c>
      <c r="E477" s="974"/>
      <c r="F477" s="974"/>
      <c r="G477" s="696"/>
    </row>
    <row r="478" spans="1:7" s="746" customFormat="1">
      <c r="A478" s="820"/>
      <c r="B478" s="820"/>
      <c r="C478" s="824"/>
      <c r="D478" s="974"/>
      <c r="E478" s="974"/>
      <c r="F478" s="974"/>
      <c r="G478" s="696"/>
    </row>
    <row r="479" spans="1:7" s="746" customFormat="1">
      <c r="A479" s="820"/>
      <c r="B479" s="820"/>
      <c r="C479" s="824"/>
      <c r="D479" s="974"/>
      <c r="E479" s="974"/>
      <c r="F479" s="974"/>
      <c r="G479" s="696"/>
    </row>
    <row r="480" spans="1:7" s="746" customFormat="1">
      <c r="A480" s="820"/>
      <c r="B480" s="820"/>
      <c r="C480" s="824"/>
      <c r="D480" s="974"/>
      <c r="E480" s="974"/>
      <c r="F480" s="974"/>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4" t="s">
        <v>1245</v>
      </c>
      <c r="E482" s="974"/>
      <c r="F482" s="974"/>
      <c r="G482" s="696"/>
    </row>
    <row r="483" spans="1:7" s="746" customFormat="1">
      <c r="A483" s="820"/>
      <c r="B483" s="820"/>
      <c r="C483" s="824"/>
      <c r="D483" s="974"/>
      <c r="E483" s="974"/>
      <c r="F483" s="974"/>
      <c r="G483" s="696"/>
    </row>
    <row r="484" spans="1:7" s="746" customFormat="1">
      <c r="A484" s="820"/>
      <c r="B484" s="820"/>
      <c r="C484" s="824"/>
      <c r="D484" s="974"/>
      <c r="E484" s="974"/>
      <c r="F484" s="974"/>
      <c r="G484" s="696"/>
    </row>
    <row r="485" spans="1:7" s="746" customFormat="1">
      <c r="A485" s="820"/>
      <c r="B485" s="820"/>
      <c r="C485" s="824"/>
      <c r="D485" s="808"/>
      <c r="E485" s="808"/>
      <c r="F485" s="808"/>
      <c r="G485" s="696"/>
    </row>
    <row r="486" spans="1:7" s="746" customFormat="1" ht="14.45" customHeight="1">
      <c r="A486" s="822"/>
      <c r="B486" s="823" t="s">
        <v>329</v>
      </c>
      <c r="C486" s="824"/>
      <c r="D486" s="974" t="s">
        <v>1246</v>
      </c>
      <c r="E486" s="974"/>
      <c r="F486" s="974"/>
      <c r="G486" s="696"/>
    </row>
    <row r="487" spans="1:7" s="746" customFormat="1">
      <c r="A487" s="820"/>
      <c r="B487" s="820"/>
      <c r="C487" s="824"/>
      <c r="D487" s="974"/>
      <c r="E487" s="974"/>
      <c r="F487" s="974"/>
      <c r="G487" s="696"/>
    </row>
    <row r="488" spans="1:7" s="746" customFormat="1">
      <c r="A488" s="820"/>
      <c r="B488" s="820"/>
      <c r="C488" s="824"/>
      <c r="D488" s="974"/>
      <c r="E488" s="974"/>
      <c r="F488" s="974"/>
      <c r="G488" s="696"/>
    </row>
    <row r="489" spans="1:7" s="746" customFormat="1">
      <c r="A489" s="820"/>
      <c r="B489" s="820"/>
      <c r="C489" s="824"/>
      <c r="D489" s="974"/>
      <c r="E489" s="974"/>
      <c r="F489" s="974"/>
      <c r="G489" s="696"/>
    </row>
    <row r="490" spans="1:7" s="746" customFormat="1">
      <c r="A490" s="820"/>
      <c r="B490" s="820"/>
      <c r="C490" s="824"/>
      <c r="D490" s="974"/>
      <c r="E490" s="974"/>
      <c r="F490" s="974"/>
      <c r="G490" s="696"/>
    </row>
    <row r="491" spans="1:7" s="746" customFormat="1">
      <c r="A491" s="820"/>
      <c r="B491" s="820"/>
      <c r="C491" s="824"/>
      <c r="D491" s="974"/>
      <c r="E491" s="974"/>
      <c r="F491" s="974"/>
      <c r="G491" s="696"/>
    </row>
    <row r="492" spans="1:7" s="746" customFormat="1">
      <c r="A492" s="820"/>
      <c r="B492" s="820"/>
      <c r="C492" s="824"/>
      <c r="D492" s="974"/>
      <c r="E492" s="974"/>
      <c r="F492" s="974"/>
      <c r="G492" s="696"/>
    </row>
    <row r="493" spans="1:7" s="746" customFormat="1">
      <c r="A493" s="860"/>
      <c r="B493" s="860"/>
      <c r="C493" s="861"/>
      <c r="D493" s="974"/>
      <c r="E493" s="974"/>
      <c r="F493" s="974"/>
      <c r="G493" s="696"/>
    </row>
    <row r="494" spans="1:7" s="746" customFormat="1">
      <c r="A494" s="860"/>
      <c r="B494" s="860"/>
      <c r="C494" s="861"/>
      <c r="D494" s="974"/>
      <c r="E494" s="974"/>
      <c r="F494" s="974"/>
      <c r="G494" s="696"/>
    </row>
    <row r="495" spans="1:7" s="746" customFormat="1">
      <c r="A495" s="860"/>
      <c r="B495" s="860"/>
      <c r="C495" s="861"/>
      <c r="D495" s="757"/>
      <c r="E495" s="696"/>
      <c r="F495" s="810"/>
      <c r="G495" s="696"/>
    </row>
    <row r="496" spans="1:7" s="746" customFormat="1" ht="13.7" customHeight="1">
      <c r="A496" s="860"/>
      <c r="B496" s="823" t="s">
        <v>329</v>
      </c>
      <c r="C496" s="861"/>
      <c r="D496" s="974" t="s">
        <v>1390</v>
      </c>
      <c r="E496" s="974"/>
      <c r="F496" s="974"/>
      <c r="G496" s="696"/>
    </row>
    <row r="497" spans="1:7" s="746" customFormat="1">
      <c r="A497" s="860"/>
      <c r="B497" s="860"/>
      <c r="C497" s="861"/>
      <c r="D497" s="974"/>
      <c r="E497" s="974"/>
      <c r="F497" s="974"/>
      <c r="G497" s="696"/>
    </row>
    <row r="498" spans="1:7" s="746" customFormat="1">
      <c r="A498" s="860"/>
      <c r="B498" s="860"/>
      <c r="C498" s="861"/>
      <c r="D498" s="974"/>
      <c r="E498" s="974"/>
      <c r="F498" s="974"/>
      <c r="G498" s="696"/>
    </row>
    <row r="499" spans="1:7" s="746" customFormat="1">
      <c r="A499" s="860"/>
      <c r="B499" s="860"/>
      <c r="C499" s="861"/>
      <c r="D499" s="974"/>
      <c r="E499" s="974"/>
      <c r="F499" s="974"/>
      <c r="G499" s="696"/>
    </row>
    <row r="500" spans="1:7" s="746" customFormat="1">
      <c r="A500" s="820"/>
      <c r="B500" s="820"/>
      <c r="C500" s="824"/>
      <c r="D500" s="974"/>
      <c r="E500" s="974"/>
      <c r="F500" s="974"/>
      <c r="G500" s="696"/>
    </row>
    <row r="501" spans="1:7" s="746" customFormat="1">
      <c r="A501" s="820"/>
      <c r="B501" s="820"/>
      <c r="C501" s="824"/>
      <c r="D501" s="912"/>
      <c r="E501" s="912"/>
      <c r="F501" s="912"/>
      <c r="G501" s="696"/>
    </row>
    <row r="502" spans="1:7" s="746" customFormat="1" ht="13.15" customHeight="1">
      <c r="A502" s="820"/>
      <c r="B502" s="823" t="s">
        <v>329</v>
      </c>
      <c r="C502" s="824"/>
      <c r="D502" s="1054" t="s">
        <v>1274</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974" t="s">
        <v>1248</v>
      </c>
      <c r="E505" s="974"/>
      <c r="F505" s="974"/>
      <c r="G505" s="696"/>
    </row>
    <row r="506" spans="1:7" s="746" customFormat="1">
      <c r="A506" s="813"/>
      <c r="B506" s="813"/>
      <c r="C506" s="829"/>
      <c r="D506" s="974"/>
      <c r="E506" s="974"/>
      <c r="F506" s="974"/>
      <c r="G506" s="696"/>
    </row>
    <row r="507" spans="1:7" s="746" customFormat="1">
      <c r="A507" s="813"/>
      <c r="B507" s="813"/>
      <c r="C507" s="829"/>
      <c r="D507" s="974"/>
      <c r="E507" s="974"/>
      <c r="F507" s="974"/>
      <c r="G507" s="696"/>
    </row>
    <row r="508" spans="1:7" s="746" customFormat="1" ht="12" customHeight="1">
      <c r="A508" s="825"/>
      <c r="B508" s="825"/>
      <c r="C508" s="833"/>
      <c r="D508" s="825"/>
      <c r="E508" s="696"/>
      <c r="F508" s="862"/>
      <c r="G508" s="696"/>
    </row>
    <row r="509" spans="1:7">
      <c r="A509" s="982" t="s">
        <v>1211</v>
      </c>
      <c r="B509" s="982"/>
      <c r="C509" s="982"/>
      <c r="D509" s="982"/>
      <c r="E509" s="982"/>
      <c r="F509" s="982"/>
      <c r="G509" s="982"/>
    </row>
    <row r="510" spans="1:7">
      <c r="A510" s="825"/>
      <c r="B510" s="825"/>
      <c r="C510" s="854"/>
      <c r="F510" s="863"/>
    </row>
    <row r="511" spans="1:7">
      <c r="B511" s="1064" t="s">
        <v>484</v>
      </c>
      <c r="C511" s="1064"/>
      <c r="D511" s="1064"/>
      <c r="E511" s="1064"/>
      <c r="F511" s="1064"/>
    </row>
    <row r="512" spans="1:7">
      <c r="A512" s="825"/>
      <c r="B512" s="825"/>
      <c r="C512" s="854"/>
      <c r="D512" s="825"/>
      <c r="F512" s="825"/>
    </row>
    <row r="513" spans="1:7">
      <c r="A513" s="1032" t="s">
        <v>1212</v>
      </c>
      <c r="B513" s="1032"/>
      <c r="C513" s="1032"/>
      <c r="D513" s="1032"/>
      <c r="E513" s="1032"/>
      <c r="F513" s="1032"/>
      <c r="G513" s="1032"/>
    </row>
    <row r="514" spans="1:7">
      <c r="A514" s="825"/>
      <c r="B514" s="825"/>
      <c r="C514" s="854"/>
      <c r="D514" s="825"/>
      <c r="F514" s="825"/>
    </row>
    <row r="515" spans="1:7">
      <c r="C515" s="854"/>
      <c r="D515" s="999" t="s">
        <v>737</v>
      </c>
      <c r="E515" s="999"/>
      <c r="F515" s="999"/>
    </row>
    <row r="516" spans="1:7">
      <c r="C516" s="854"/>
      <c r="D516" s="1002" t="s">
        <v>1269</v>
      </c>
      <c r="E516" s="1002"/>
      <c r="F516" s="1002"/>
    </row>
    <row r="517" spans="1:7">
      <c r="C517" s="854"/>
      <c r="D517" s="810"/>
      <c r="E517" s="810"/>
      <c r="F517" s="810"/>
    </row>
    <row r="518" spans="1:7" ht="13.7" customHeight="1">
      <c r="A518" s="822"/>
      <c r="B518" s="823" t="s">
        <v>329</v>
      </c>
      <c r="C518" s="854"/>
      <c r="D518" s="1002" t="s">
        <v>979</v>
      </c>
      <c r="E518" s="1002"/>
      <c r="F518" s="1002"/>
      <c r="G518" s="815"/>
    </row>
    <row r="519" spans="1:7" ht="13.7" customHeight="1">
      <c r="A519" s="854"/>
      <c r="B519" s="854"/>
      <c r="C519" s="854"/>
      <c r="D519" s="810"/>
      <c r="E519" s="642"/>
      <c r="F519" s="642"/>
      <c r="G519" s="815"/>
    </row>
    <row r="520" spans="1:7" ht="14.25">
      <c r="A520" s="822"/>
      <c r="B520" s="823" t="s">
        <v>329</v>
      </c>
      <c r="C520" s="854"/>
      <c r="D520" s="1000" t="s">
        <v>1270</v>
      </c>
      <c r="E520" s="1000"/>
      <c r="F520" s="1000"/>
      <c r="G520" s="815"/>
    </row>
    <row r="521" spans="1:7">
      <c r="A521" s="854"/>
      <c r="B521" s="854"/>
      <c r="C521" s="854"/>
      <c r="D521" s="1000"/>
      <c r="E521" s="1000"/>
      <c r="F521" s="1000"/>
      <c r="G521" s="815"/>
    </row>
    <row r="522" spans="1:7">
      <c r="A522" s="854"/>
      <c r="B522" s="854"/>
      <c r="C522" s="854"/>
      <c r="D522" s="825"/>
      <c r="E522" s="825"/>
      <c r="F522" s="825"/>
      <c r="G522" s="815"/>
    </row>
    <row r="523" spans="1:7" ht="14.25">
      <c r="A523" s="822"/>
      <c r="B523" s="823" t="s">
        <v>329</v>
      </c>
      <c r="C523" s="854"/>
      <c r="D523" s="1000" t="s">
        <v>1271</v>
      </c>
      <c r="E523" s="1000"/>
      <c r="F523" s="1000"/>
      <c r="G523" s="815"/>
    </row>
    <row r="524" spans="1:7">
      <c r="A524" s="854"/>
      <c r="B524" s="854"/>
      <c r="C524" s="854"/>
      <c r="D524" s="1000"/>
      <c r="E524" s="1000"/>
      <c r="F524" s="1000"/>
      <c r="G524" s="815"/>
    </row>
    <row r="525" spans="1:7">
      <c r="A525" s="854"/>
      <c r="B525" s="854"/>
      <c r="C525" s="854"/>
      <c r="D525" s="825"/>
      <c r="E525" s="825"/>
      <c r="F525" s="825"/>
      <c r="G525" s="815"/>
    </row>
    <row r="526" spans="1:7" ht="14.25">
      <c r="A526" s="822"/>
      <c r="B526" s="823" t="s">
        <v>329</v>
      </c>
      <c r="C526" s="854"/>
      <c r="D526" s="1000" t="s">
        <v>1272</v>
      </c>
      <c r="E526" s="1000"/>
      <c r="F526" s="1000"/>
      <c r="G526" s="815"/>
    </row>
    <row r="527" spans="1:7">
      <c r="A527" s="854"/>
      <c r="B527" s="854"/>
      <c r="C527" s="854"/>
      <c r="D527" s="1000"/>
      <c r="E527" s="1000"/>
      <c r="F527" s="1000"/>
      <c r="G527" s="815"/>
    </row>
    <row r="528" spans="1:7">
      <c r="A528" s="854"/>
      <c r="B528" s="854"/>
      <c r="C528" s="854"/>
      <c r="D528" s="825"/>
      <c r="E528" s="825"/>
      <c r="F528" s="825"/>
      <c r="G528" s="815"/>
    </row>
    <row r="529" spans="1:7" ht="14.25">
      <c r="A529" s="822"/>
      <c r="B529" s="823" t="s">
        <v>329</v>
      </c>
      <c r="C529" s="854"/>
      <c r="D529" s="1000" t="s">
        <v>1273</v>
      </c>
      <c r="E529" s="1000"/>
      <c r="F529" s="1000"/>
      <c r="G529" s="815"/>
    </row>
    <row r="530" spans="1:7">
      <c r="A530" s="854"/>
      <c r="B530" s="854"/>
      <c r="C530" s="854"/>
      <c r="D530" s="1000"/>
      <c r="E530" s="1000"/>
      <c r="F530" s="1000"/>
      <c r="G530" s="815"/>
    </row>
    <row r="531" spans="1:7">
      <c r="A531" s="854"/>
      <c r="B531" s="854"/>
      <c r="C531" s="854"/>
      <c r="D531" s="1000"/>
      <c r="E531" s="1000"/>
      <c r="F531" s="1000"/>
      <c r="G531" s="815"/>
    </row>
    <row r="532" spans="1:7">
      <c r="A532" s="854"/>
      <c r="B532" s="854"/>
      <c r="C532" s="854"/>
      <c r="D532" s="825"/>
      <c r="E532" s="825"/>
      <c r="F532" s="825"/>
    </row>
    <row r="533" spans="1:7" ht="14.25">
      <c r="A533" s="822"/>
      <c r="B533" s="823" t="s">
        <v>329</v>
      </c>
      <c r="C533" s="854"/>
      <c r="D533" s="1054" t="s">
        <v>1391</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00" t="s">
        <v>1275</v>
      </c>
      <c r="E536" s="1000"/>
      <c r="F536" s="1000"/>
    </row>
    <row r="537" spans="1:7">
      <c r="A537" s="854"/>
      <c r="B537" s="854"/>
      <c r="C537" s="854"/>
      <c r="D537" s="1000"/>
      <c r="E537" s="1000"/>
      <c r="F537" s="1000"/>
      <c r="G537" s="844"/>
    </row>
    <row r="538" spans="1:7">
      <c r="A538" s="854"/>
      <c r="B538" s="854"/>
      <c r="C538" s="854"/>
      <c r="D538" s="825"/>
      <c r="E538" s="825"/>
      <c r="F538" s="825"/>
      <c r="G538" s="844"/>
    </row>
    <row r="539" spans="1:7" ht="14.25">
      <c r="A539" s="822"/>
      <c r="B539" s="823" t="s">
        <v>329</v>
      </c>
      <c r="C539" s="854"/>
      <c r="D539" s="1002" t="s">
        <v>1276</v>
      </c>
      <c r="E539" s="1002"/>
      <c r="F539" s="1002"/>
      <c r="G539" s="844"/>
    </row>
    <row r="540" spans="1:7">
      <c r="A540" s="841"/>
      <c r="B540" s="841"/>
      <c r="C540" s="854"/>
      <c r="D540" s="1002" t="s">
        <v>905</v>
      </c>
      <c r="E540" s="1002"/>
      <c r="F540" s="1002"/>
      <c r="G540" s="844"/>
    </row>
    <row r="541" spans="1:7">
      <c r="A541" s="841"/>
      <c r="B541" s="841"/>
      <c r="C541" s="854"/>
      <c r="D541" s="696"/>
      <c r="E541" s="1055" t="s">
        <v>1277</v>
      </c>
      <c r="F541" s="1055"/>
      <c r="G541" s="844"/>
    </row>
    <row r="542" spans="1:7" ht="14.25">
      <c r="A542" s="822"/>
      <c r="B542" s="822"/>
      <c r="C542" s="854"/>
      <c r="E542" s="825"/>
      <c r="F542" s="825"/>
      <c r="G542" s="844"/>
    </row>
    <row r="543" spans="1:7" ht="14.25">
      <c r="A543" s="822"/>
      <c r="B543" s="823" t="s">
        <v>329</v>
      </c>
      <c r="C543" s="854"/>
      <c r="D543" s="1086" t="s">
        <v>1278</v>
      </c>
      <c r="E543" s="1086"/>
      <c r="F543" s="1086"/>
      <c r="G543" s="844"/>
    </row>
    <row r="544" spans="1:7">
      <c r="C544" s="854"/>
      <c r="D544" s="1000" t="s">
        <v>1279</v>
      </c>
      <c r="E544" s="1000"/>
      <c r="F544" s="1000"/>
      <c r="G544" s="844"/>
    </row>
    <row r="545" spans="1:7">
      <c r="A545" s="854"/>
      <c r="B545" s="854"/>
      <c r="C545" s="854"/>
      <c r="D545" s="1000"/>
      <c r="E545" s="1000"/>
      <c r="F545" s="1000"/>
      <c r="G545" s="844"/>
    </row>
    <row r="546" spans="1:7">
      <c r="A546" s="854"/>
      <c r="B546" s="854"/>
      <c r="C546" s="854"/>
      <c r="D546" s="1000"/>
      <c r="E546" s="1000"/>
      <c r="F546" s="1000"/>
      <c r="G546" s="844"/>
    </row>
    <row r="547" spans="1:7">
      <c r="A547" s="854"/>
      <c r="B547" s="854"/>
      <c r="C547" s="854"/>
      <c r="D547" s="825"/>
      <c r="E547" s="825"/>
      <c r="F547" s="825"/>
      <c r="G547" s="844"/>
    </row>
    <row r="548" spans="1:7" ht="14.25">
      <c r="A548" s="822"/>
      <c r="B548" s="823" t="s">
        <v>329</v>
      </c>
      <c r="C548" s="854"/>
      <c r="D548" s="1000" t="s">
        <v>1280</v>
      </c>
      <c r="E548" s="1000"/>
      <c r="F548" s="1000"/>
      <c r="G548" s="844"/>
    </row>
    <row r="549" spans="1:7" ht="14.25">
      <c r="A549" s="822"/>
      <c r="B549" s="822"/>
      <c r="C549" s="854"/>
      <c r="D549" s="1000"/>
      <c r="E549" s="1000"/>
      <c r="F549" s="1000"/>
      <c r="G549" s="844"/>
    </row>
    <row r="550" spans="1:7" ht="14.25">
      <c r="A550" s="822"/>
      <c r="B550" s="822"/>
      <c r="C550" s="854"/>
      <c r="D550" s="1000"/>
      <c r="E550" s="1000"/>
      <c r="F550" s="1000"/>
      <c r="G550" s="844"/>
    </row>
    <row r="551" spans="1:7" ht="14.25">
      <c r="A551" s="822"/>
      <c r="B551" s="822"/>
      <c r="C551" s="854"/>
      <c r="D551" s="1000"/>
      <c r="E551" s="1000"/>
      <c r="F551" s="1000"/>
      <c r="G551" s="844"/>
    </row>
    <row r="552" spans="1:7" ht="14.25">
      <c r="A552" s="822"/>
      <c r="B552" s="822"/>
      <c r="C552" s="854"/>
      <c r="D552" s="825"/>
      <c r="E552" s="825"/>
      <c r="F552" s="825"/>
      <c r="G552" s="844"/>
    </row>
    <row r="553" spans="1:7">
      <c r="A553" s="982" t="s">
        <v>1213</v>
      </c>
      <c r="B553" s="982"/>
      <c r="C553" s="982"/>
      <c r="D553" s="982"/>
      <c r="E553" s="982"/>
      <c r="F553" s="982"/>
      <c r="G553" s="982"/>
    </row>
    <row r="554" spans="1:7">
      <c r="A554" s="854"/>
      <c r="B554" s="854"/>
      <c r="C554" s="854"/>
      <c r="E554" s="825"/>
      <c r="F554" s="825"/>
      <c r="G554" s="844"/>
    </row>
    <row r="555" spans="1:7" ht="12.75" customHeight="1">
      <c r="C555" s="818"/>
      <c r="D555" s="1071" t="s">
        <v>225</v>
      </c>
      <c r="E555" s="1071"/>
      <c r="F555" s="1071"/>
      <c r="G555" s="844"/>
    </row>
    <row r="556" spans="1:7">
      <c r="A556" s="820"/>
      <c r="B556" s="820"/>
      <c r="C556" s="820"/>
      <c r="D556" s="1005" t="s">
        <v>1229</v>
      </c>
      <c r="E556" s="1005"/>
      <c r="F556" s="1005"/>
      <c r="G556" s="844"/>
    </row>
    <row r="557" spans="1:7">
      <c r="A557" s="815"/>
      <c r="B557" s="815"/>
      <c r="C557" s="820"/>
      <c r="D557" s="864"/>
      <c r="G557" s="844"/>
    </row>
    <row r="558" spans="1:7">
      <c r="A558" s="820"/>
      <c r="B558" s="823" t="s">
        <v>329</v>
      </c>
      <c r="D558" s="1005" t="s">
        <v>985</v>
      </c>
      <c r="E558" s="1005"/>
      <c r="F558" s="1005"/>
      <c r="G558" s="844"/>
    </row>
    <row r="559" spans="1:7">
      <c r="A559" s="841"/>
      <c r="B559" s="841"/>
      <c r="D559" s="839"/>
    </row>
    <row r="560" spans="1:7">
      <c r="A560" s="841"/>
      <c r="B560" s="823" t="s">
        <v>329</v>
      </c>
      <c r="D560" s="981" t="s">
        <v>1230</v>
      </c>
      <c r="E560" s="981"/>
      <c r="F560" s="981"/>
    </row>
    <row r="561" spans="1:7">
      <c r="A561" s="841"/>
      <c r="B561" s="841"/>
      <c r="D561" s="981"/>
      <c r="E561" s="981"/>
      <c r="F561" s="981"/>
      <c r="G561" s="815"/>
    </row>
    <row r="562" spans="1:7">
      <c r="A562" s="841"/>
      <c r="B562" s="841"/>
      <c r="D562" s="981"/>
      <c r="E562" s="981"/>
      <c r="F562" s="981"/>
      <c r="G562" s="815"/>
    </row>
    <row r="563" spans="1:7">
      <c r="A563" s="841"/>
      <c r="B563" s="841"/>
      <c r="D563" s="981"/>
      <c r="E563" s="981"/>
      <c r="F563" s="981"/>
      <c r="G563" s="815"/>
    </row>
    <row r="564" spans="1:7">
      <c r="A564" s="841"/>
      <c r="B564" s="823" t="s">
        <v>329</v>
      </c>
      <c r="D564" s="981" t="s">
        <v>1231</v>
      </c>
      <c r="E564" s="981"/>
      <c r="F564" s="981"/>
      <c r="G564" s="815"/>
    </row>
    <row r="565" spans="1:7">
      <c r="A565" s="841"/>
      <c r="B565" s="841"/>
      <c r="D565" s="981"/>
      <c r="E565" s="981"/>
      <c r="F565" s="981"/>
      <c r="G565" s="815"/>
    </row>
    <row r="566" spans="1:7">
      <c r="A566" s="841"/>
      <c r="B566" s="841"/>
      <c r="D566" s="981"/>
      <c r="E566" s="981"/>
      <c r="F566" s="981"/>
      <c r="G566" s="815"/>
    </row>
    <row r="567" spans="1:7">
      <c r="A567" s="841"/>
      <c r="B567" s="841"/>
      <c r="D567" s="981"/>
      <c r="E567" s="981"/>
      <c r="F567" s="981"/>
      <c r="G567" s="815"/>
    </row>
    <row r="568" spans="1:7">
      <c r="A568" s="841"/>
      <c r="B568" s="841"/>
      <c r="D568" s="807"/>
      <c r="E568" s="807"/>
      <c r="F568" s="807"/>
      <c r="G568" s="815"/>
    </row>
    <row r="569" spans="1:7">
      <c r="A569" s="841"/>
      <c r="B569" s="823" t="s">
        <v>329</v>
      </c>
      <c r="D569" s="981" t="s">
        <v>1232</v>
      </c>
      <c r="E569" s="981"/>
      <c r="F569" s="981"/>
      <c r="G569" s="815"/>
    </row>
    <row r="570" spans="1:7">
      <c r="A570" s="841"/>
      <c r="B570" s="841"/>
      <c r="D570" s="981"/>
      <c r="E570" s="981"/>
      <c r="F570" s="981"/>
      <c r="G570" s="815"/>
    </row>
    <row r="571" spans="1:7">
      <c r="A571" s="841"/>
      <c r="B571" s="841"/>
      <c r="D571" s="864"/>
      <c r="G571" s="815"/>
    </row>
    <row r="572" spans="1:7">
      <c r="A572" s="841"/>
      <c r="B572" s="823" t="s">
        <v>329</v>
      </c>
      <c r="D572" s="1005" t="s">
        <v>1233</v>
      </c>
      <c r="E572" s="1005"/>
      <c r="F572" s="1005"/>
      <c r="G572" s="815"/>
    </row>
    <row r="573" spans="1:7">
      <c r="A573" s="841"/>
      <c r="B573" s="841"/>
      <c r="D573" s="1005"/>
      <c r="E573" s="1005"/>
      <c r="F573" s="1005"/>
      <c r="G573" s="815"/>
    </row>
    <row r="574" spans="1:7">
      <c r="A574" s="841"/>
      <c r="B574" s="841"/>
      <c r="D574" s="864"/>
      <c r="G574" s="815"/>
    </row>
    <row r="575" spans="1:7" ht="14.25">
      <c r="A575" s="822"/>
      <c r="B575" s="823" t="s">
        <v>329</v>
      </c>
      <c r="D575" s="1005" t="s">
        <v>980</v>
      </c>
      <c r="E575" s="1005"/>
      <c r="F575" s="1005"/>
      <c r="G575" s="815"/>
    </row>
    <row r="576" spans="1:7" ht="14.25">
      <c r="A576" s="822"/>
      <c r="B576" s="822"/>
      <c r="D576" s="864"/>
      <c r="G576" s="815"/>
    </row>
    <row r="577" spans="1:7">
      <c r="A577" s="982" t="s">
        <v>1214</v>
      </c>
      <c r="B577" s="982"/>
      <c r="C577" s="982"/>
      <c r="D577" s="982"/>
      <c r="E577" s="982"/>
      <c r="F577" s="982"/>
      <c r="G577" s="982"/>
    </row>
    <row r="578" spans="1:7"/>
    <row r="579" spans="1:7">
      <c r="D579" s="999" t="s">
        <v>1314</v>
      </c>
      <c r="E579" s="999"/>
      <c r="F579" s="999"/>
    </row>
    <row r="580" spans="1:7">
      <c r="D580" s="1038" t="s">
        <v>1315</v>
      </c>
      <c r="E580" s="1038"/>
      <c r="F580" s="1038"/>
    </row>
    <row r="581" spans="1:7">
      <c r="D581" s="804"/>
      <c r="E581" s="746"/>
      <c r="F581" s="746"/>
    </row>
    <row r="582" spans="1:7" s="816" customFormat="1" ht="14.25">
      <c r="A582" s="830"/>
      <c r="B582" s="823" t="s">
        <v>329</v>
      </c>
      <c r="C582" s="826"/>
      <c r="D582" s="1001" t="s">
        <v>1316</v>
      </c>
      <c r="E582" s="1001"/>
      <c r="F582" s="1001"/>
      <c r="G582" s="827"/>
    </row>
    <row r="583" spans="1:7">
      <c r="D583" s="1001"/>
      <c r="E583" s="1001"/>
      <c r="F583" s="1001"/>
    </row>
    <row r="584" spans="1:7">
      <c r="D584" s="1001"/>
      <c r="E584" s="1001"/>
      <c r="F584" s="1001"/>
    </row>
    <row r="585" spans="1:7"/>
    <row r="586" spans="1:7">
      <c r="A586" s="982" t="s">
        <v>1215</v>
      </c>
      <c r="B586" s="982"/>
      <c r="C586" s="982"/>
      <c r="D586" s="982"/>
      <c r="E586" s="982"/>
      <c r="F586" s="982"/>
      <c r="G586" s="982"/>
    </row>
    <row r="587" spans="1:7">
      <c r="A587" s="825"/>
      <c r="B587" s="825"/>
      <c r="G587" s="844"/>
    </row>
    <row r="588" spans="1:7">
      <c r="A588" s="865"/>
      <c r="B588" s="865"/>
      <c r="C588" s="818"/>
      <c r="D588" s="1039" t="s">
        <v>1317</v>
      </c>
      <c r="E588" s="1039"/>
      <c r="F588" s="1039"/>
      <c r="G588" s="844"/>
    </row>
    <row r="589" spans="1:7">
      <c r="A589" s="865"/>
      <c r="B589" s="865"/>
      <c r="C589" s="818"/>
      <c r="D589" s="1039"/>
      <c r="E589" s="1039"/>
      <c r="F589" s="1039"/>
      <c r="G589" s="844"/>
    </row>
    <row r="590" spans="1:7">
      <c r="C590" s="820"/>
      <c r="D590" s="1038" t="s">
        <v>1318</v>
      </c>
      <c r="E590" s="1038"/>
      <c r="F590" s="1038"/>
      <c r="G590" s="844"/>
    </row>
    <row r="591" spans="1:7">
      <c r="C591" s="820"/>
      <c r="D591" s="804"/>
      <c r="E591" s="804"/>
      <c r="F591" s="804"/>
      <c r="G591" s="844"/>
    </row>
    <row r="592" spans="1:7">
      <c r="A592" s="841"/>
      <c r="B592" s="823" t="s">
        <v>329</v>
      </c>
      <c r="D592" s="1038" t="s">
        <v>467</v>
      </c>
      <c r="E592" s="1038"/>
      <c r="F592" s="1038"/>
      <c r="G592" s="844"/>
    </row>
    <row r="593" spans="1:7">
      <c r="C593" s="866"/>
      <c r="E593" s="815"/>
      <c r="G593" s="844"/>
    </row>
    <row r="594" spans="1:7">
      <c r="A594" s="841"/>
      <c r="B594" s="823" t="s">
        <v>329</v>
      </c>
      <c r="D594" s="998" t="s">
        <v>1319</v>
      </c>
      <c r="E594" s="998"/>
      <c r="F594" s="998"/>
      <c r="G594" s="844"/>
    </row>
    <row r="595" spans="1:7">
      <c r="D595" s="998"/>
      <c r="E595" s="998"/>
      <c r="F595" s="998"/>
      <c r="G595" s="844"/>
    </row>
    <row r="596" spans="1:7">
      <c r="D596" s="815"/>
      <c r="G596" s="844"/>
    </row>
    <row r="597" spans="1:7">
      <c r="B597" s="823" t="s">
        <v>329</v>
      </c>
      <c r="D597" s="998" t="s">
        <v>1320</v>
      </c>
      <c r="E597" s="998"/>
      <c r="F597" s="998"/>
      <c r="G597" s="844"/>
    </row>
    <row r="598" spans="1:7">
      <c r="C598" s="866"/>
      <c r="D598" s="998"/>
      <c r="E598" s="998"/>
      <c r="F598" s="998"/>
      <c r="G598" s="844"/>
    </row>
    <row r="599" spans="1:7">
      <c r="C599" s="866"/>
      <c r="G599" s="844"/>
    </row>
    <row r="600" spans="1:7">
      <c r="B600" s="823" t="s">
        <v>329</v>
      </c>
      <c r="C600" s="866"/>
      <c r="D600" s="998" t="s">
        <v>1321</v>
      </c>
      <c r="E600" s="998"/>
      <c r="F600" s="998"/>
      <c r="G600" s="844"/>
    </row>
    <row r="601" spans="1:7">
      <c r="C601" s="866"/>
      <c r="D601" s="998"/>
      <c r="E601" s="998"/>
      <c r="F601" s="998"/>
      <c r="G601" s="844"/>
    </row>
    <row r="602" spans="1:7">
      <c r="C602" s="866"/>
      <c r="G602" s="844"/>
    </row>
    <row r="603" spans="1:7">
      <c r="A603" s="982" t="s">
        <v>1216</v>
      </c>
      <c r="B603" s="982"/>
      <c r="C603" s="982"/>
      <c r="D603" s="982"/>
      <c r="E603" s="982"/>
      <c r="F603" s="982"/>
      <c r="G603" s="982"/>
    </row>
    <row r="604" spans="1:7">
      <c r="A604" s="867"/>
      <c r="B604" s="867"/>
      <c r="C604" s="867"/>
      <c r="G604" s="844"/>
    </row>
    <row r="605" spans="1:7">
      <c r="C605" s="841"/>
      <c r="D605" s="999" t="s">
        <v>1322</v>
      </c>
      <c r="E605" s="999"/>
      <c r="F605" s="999"/>
      <c r="G605" s="844"/>
    </row>
    <row r="606" spans="1:7">
      <c r="A606" s="841"/>
      <c r="B606" s="841"/>
      <c r="C606" s="843"/>
      <c r="D606" s="819"/>
      <c r="G606" s="844"/>
    </row>
    <row r="607" spans="1:7" ht="14.25">
      <c r="A607" s="822"/>
      <c r="B607" s="823" t="s">
        <v>329</v>
      </c>
      <c r="C607" s="843"/>
      <c r="D607" s="1000" t="s">
        <v>1567</v>
      </c>
      <c r="E607" s="1000"/>
      <c r="F607" s="1000"/>
      <c r="G607" s="844"/>
    </row>
    <row r="608" spans="1:7">
      <c r="C608" s="843"/>
      <c r="D608" s="1000"/>
      <c r="E608" s="1000"/>
      <c r="F608" s="1000"/>
      <c r="G608" s="844"/>
    </row>
    <row r="609" spans="1:7">
      <c r="C609" s="843"/>
      <c r="D609" s="1000"/>
      <c r="E609" s="1000"/>
      <c r="F609" s="1000"/>
      <c r="G609" s="844"/>
    </row>
    <row r="610" spans="1:7">
      <c r="C610" s="843"/>
      <c r="D610" s="1000"/>
      <c r="E610" s="1000"/>
      <c r="F610" s="1000"/>
      <c r="G610" s="844"/>
    </row>
    <row r="611" spans="1:7">
      <c r="C611" s="843"/>
      <c r="D611" s="1000"/>
      <c r="E611" s="1000"/>
      <c r="F611" s="1000"/>
      <c r="G611" s="844"/>
    </row>
    <row r="612" spans="1:7">
      <c r="C612" s="843"/>
      <c r="D612" s="1000"/>
      <c r="E612" s="1000"/>
      <c r="F612" s="1000"/>
      <c r="G612" s="844"/>
    </row>
    <row r="613" spans="1:7">
      <c r="C613" s="843"/>
      <c r="D613" s="809"/>
      <c r="E613" s="809"/>
      <c r="F613" s="809"/>
      <c r="G613" s="844"/>
    </row>
    <row r="614" spans="1:7" ht="14.25">
      <c r="A614" s="822"/>
      <c r="B614" s="823" t="s">
        <v>329</v>
      </c>
      <c r="C614" s="843"/>
      <c r="D614" s="1000" t="s">
        <v>1324</v>
      </c>
      <c r="E614" s="1000"/>
      <c r="F614" s="1000"/>
      <c r="G614" s="844"/>
    </row>
    <row r="615" spans="1:7">
      <c r="A615" s="854"/>
      <c r="B615" s="854"/>
      <c r="C615" s="854"/>
      <c r="D615" s="1000"/>
      <c r="E615" s="1000"/>
      <c r="F615" s="1000"/>
      <c r="G615" s="844"/>
    </row>
    <row r="616" spans="1:7">
      <c r="A616" s="854"/>
      <c r="B616" s="854"/>
      <c r="C616" s="854"/>
      <c r="D616" s="810"/>
      <c r="E616" s="868"/>
      <c r="F616" s="868"/>
      <c r="G616" s="844"/>
    </row>
    <row r="617" spans="1:7" ht="14.25">
      <c r="A617" s="822"/>
      <c r="B617" s="823" t="s">
        <v>329</v>
      </c>
      <c r="C617" s="854"/>
      <c r="D617" s="1001" t="s">
        <v>1493</v>
      </c>
      <c r="E617" s="1001"/>
      <c r="F617" s="1001"/>
      <c r="G617" s="844"/>
    </row>
    <row r="618" spans="1:7" ht="14.25">
      <c r="A618" s="822"/>
      <c r="B618" s="822"/>
      <c r="C618" s="854"/>
      <c r="D618" s="1001"/>
      <c r="E618" s="1001"/>
      <c r="F618" s="1001"/>
      <c r="G618" s="844"/>
    </row>
    <row r="619" spans="1:7" ht="14.25">
      <c r="A619" s="822"/>
      <c r="B619" s="822"/>
      <c r="C619" s="854"/>
      <c r="D619" s="1001"/>
      <c r="E619" s="1001"/>
      <c r="F619" s="1001"/>
      <c r="G619" s="844"/>
    </row>
    <row r="620" spans="1:7">
      <c r="A620" s="854"/>
      <c r="B620" s="823" t="s">
        <v>329</v>
      </c>
      <c r="C620" s="854"/>
      <c r="D620" s="1002" t="s">
        <v>1326</v>
      </c>
      <c r="E620" s="1002"/>
      <c r="F620" s="1002"/>
      <c r="G620" s="844"/>
    </row>
    <row r="621" spans="1:7">
      <c r="A621" s="854"/>
      <c r="B621" s="854"/>
      <c r="C621" s="854"/>
      <c r="D621" s="751"/>
      <c r="E621" s="751"/>
      <c r="F621" s="751"/>
      <c r="G621" s="844"/>
    </row>
    <row r="622" spans="1:7">
      <c r="A622" s="982" t="s">
        <v>1217</v>
      </c>
      <c r="B622" s="982"/>
      <c r="C622" s="982"/>
      <c r="D622" s="982"/>
      <c r="E622" s="982"/>
      <c r="F622" s="982"/>
      <c r="G622" s="982"/>
    </row>
    <row r="623" spans="1:7">
      <c r="A623" s="825"/>
      <c r="B623" s="825"/>
      <c r="C623" s="854"/>
      <c r="D623" s="868"/>
      <c r="E623" s="868"/>
      <c r="F623" s="868"/>
      <c r="G623" s="844"/>
    </row>
    <row r="624" spans="1:7">
      <c r="C624" s="867"/>
      <c r="D624" s="1078" t="s">
        <v>1376</v>
      </c>
      <c r="E624" s="1078"/>
      <c r="F624" s="1078"/>
      <c r="G624" s="844"/>
    </row>
    <row r="625" spans="1:7">
      <c r="A625" s="820"/>
      <c r="B625" s="820"/>
      <c r="C625" s="820"/>
      <c r="D625" s="1079" t="s">
        <v>1377</v>
      </c>
      <c r="E625" s="1079"/>
      <c r="F625" s="1079"/>
      <c r="G625" s="844"/>
    </row>
    <row r="626" spans="1:7">
      <c r="A626" s="820"/>
      <c r="B626" s="820"/>
      <c r="C626" s="820"/>
      <c r="D626" s="751"/>
      <c r="E626" s="751"/>
      <c r="F626" s="751"/>
      <c r="G626" s="844"/>
    </row>
    <row r="627" spans="1:7" ht="12.75" customHeight="1">
      <c r="B627" s="823" t="s">
        <v>329</v>
      </c>
      <c r="C627" s="854"/>
      <c r="D627" s="1069" t="s">
        <v>1601</v>
      </c>
      <c r="E627" s="1069"/>
      <c r="F627" s="1069"/>
    </row>
    <row r="628" spans="1:7">
      <c r="D628" s="1069"/>
      <c r="E628" s="1069"/>
      <c r="F628" s="1069"/>
    </row>
    <row r="629" spans="1:7">
      <c r="D629" s="1069"/>
      <c r="E629" s="1069"/>
      <c r="F629" s="1069"/>
    </row>
    <row r="630" spans="1:7">
      <c r="D630" s="1069"/>
      <c r="E630" s="1069"/>
      <c r="F630" s="1069"/>
    </row>
    <row r="631" spans="1:7" ht="14.45" customHeight="1">
      <c r="A631" s="822"/>
      <c r="B631" s="822"/>
      <c r="C631" s="854"/>
      <c r="D631" s="943"/>
      <c r="E631" s="943"/>
      <c r="F631" s="943"/>
      <c r="G631" s="844"/>
    </row>
    <row r="632" spans="1:7" ht="12.75" customHeight="1">
      <c r="A632" s="820"/>
      <c r="B632" s="823" t="s">
        <v>329</v>
      </c>
      <c r="C632" s="854"/>
      <c r="D632" s="1069" t="s">
        <v>1604</v>
      </c>
      <c r="E632" s="1069"/>
      <c r="F632" s="1069"/>
      <c r="G632" s="844"/>
    </row>
    <row r="633" spans="1:7" ht="14.25">
      <c r="A633" s="820"/>
      <c r="B633" s="822"/>
      <c r="C633" s="854"/>
      <c r="D633" s="1069"/>
      <c r="E633" s="1069"/>
      <c r="F633" s="1069"/>
      <c r="G633" s="844"/>
    </row>
    <row r="634" spans="1:7" ht="14.25">
      <c r="A634" s="820"/>
      <c r="B634" s="822"/>
      <c r="C634" s="854"/>
      <c r="D634" s="1069"/>
      <c r="E634" s="1069"/>
      <c r="F634" s="1069"/>
      <c r="G634" s="844"/>
    </row>
    <row r="635" spans="1:7" ht="14.25">
      <c r="A635" s="820"/>
      <c r="B635" s="822"/>
      <c r="C635" s="854"/>
      <c r="D635" s="1069"/>
      <c r="E635" s="1069"/>
      <c r="F635" s="1069"/>
      <c r="G635" s="844"/>
    </row>
    <row r="636" spans="1:7" ht="14.25">
      <c r="A636" s="820"/>
      <c r="B636" s="822"/>
      <c r="C636" s="854"/>
      <c r="D636" s="1069"/>
      <c r="E636" s="1069"/>
      <c r="F636" s="1069"/>
      <c r="G636" s="844"/>
    </row>
    <row r="637" spans="1:7" ht="14.25" customHeight="1">
      <c r="A637" s="820"/>
      <c r="B637" s="822"/>
      <c r="C637" s="854"/>
      <c r="F637" s="944"/>
      <c r="G637" s="844"/>
    </row>
    <row r="638" spans="1:7" ht="12.75" customHeight="1">
      <c r="A638" s="820"/>
      <c r="B638" s="823" t="s">
        <v>329</v>
      </c>
      <c r="C638" s="854"/>
      <c r="D638" s="1069" t="s">
        <v>1602</v>
      </c>
      <c r="E638" s="1069"/>
      <c r="F638" s="1069"/>
      <c r="G638" s="844"/>
    </row>
    <row r="639" spans="1:7" ht="14.25">
      <c r="A639" s="820"/>
      <c r="B639" s="822"/>
      <c r="C639" s="854"/>
      <c r="D639" s="1069"/>
      <c r="E639" s="1069"/>
      <c r="F639" s="1069"/>
      <c r="G639" s="844"/>
    </row>
    <row r="640" spans="1:7" ht="14.25">
      <c r="A640" s="822"/>
      <c r="B640" s="822"/>
      <c r="C640" s="854"/>
      <c r="D640" s="1069"/>
      <c r="E640" s="1069"/>
      <c r="F640" s="1069"/>
      <c r="G640" s="844"/>
    </row>
    <row r="641" spans="1:7" ht="14.25">
      <c r="A641" s="822"/>
      <c r="B641" s="822"/>
      <c r="C641" s="854"/>
      <c r="D641" s="1069"/>
      <c r="E641" s="1069"/>
      <c r="F641" s="1069"/>
      <c r="G641" s="844"/>
    </row>
    <row r="642" spans="1:7" ht="14.25">
      <c r="A642" s="822"/>
      <c r="B642" s="822"/>
      <c r="C642" s="854"/>
      <c r="D642" s="934"/>
      <c r="E642" s="934"/>
      <c r="F642" s="934"/>
      <c r="G642" s="844"/>
    </row>
    <row r="643" spans="1:7" ht="12.75" customHeight="1">
      <c r="A643" s="820"/>
      <c r="B643" s="823" t="s">
        <v>329</v>
      </c>
      <c r="C643" s="854"/>
      <c r="D643" s="1069" t="s">
        <v>1603</v>
      </c>
      <c r="E643" s="1069"/>
      <c r="F643" s="1069"/>
      <c r="G643" s="844"/>
    </row>
    <row r="644" spans="1:7" ht="12.75" customHeight="1">
      <c r="A644" s="820"/>
      <c r="B644" s="822"/>
      <c r="C644" s="854"/>
      <c r="D644" s="1069"/>
      <c r="E644" s="1069"/>
      <c r="F644" s="1069"/>
      <c r="G644" s="844"/>
    </row>
    <row r="645" spans="1:7" ht="12.75" customHeight="1">
      <c r="A645" s="820"/>
      <c r="B645" s="822"/>
      <c r="C645" s="854"/>
      <c r="D645" s="1069"/>
      <c r="E645" s="1069"/>
      <c r="F645" s="1069"/>
      <c r="G645" s="844"/>
    </row>
    <row r="646" spans="1:7" ht="12.75" customHeight="1">
      <c r="A646" s="820"/>
      <c r="B646" s="822"/>
      <c r="C646" s="854"/>
      <c r="D646" s="1069"/>
      <c r="E646" s="1069"/>
      <c r="F646" s="1069"/>
      <c r="G646" s="844"/>
    </row>
    <row r="647" spans="1:7" ht="12.75" customHeight="1">
      <c r="A647" s="820"/>
      <c r="B647" s="822"/>
      <c r="C647" s="854"/>
      <c r="D647" s="1069"/>
      <c r="E647" s="1069"/>
      <c r="F647" s="1069"/>
      <c r="G647" s="844"/>
    </row>
    <row r="648" spans="1:7" ht="12.75" customHeight="1">
      <c r="A648" s="820"/>
      <c r="B648" s="822"/>
      <c r="C648" s="854"/>
      <c r="D648" s="1069"/>
      <c r="E648" s="1069"/>
      <c r="F648" s="1069"/>
      <c r="G648" s="844"/>
    </row>
    <row r="649" spans="1:7" ht="12.75" customHeight="1">
      <c r="A649" s="820"/>
      <c r="B649" s="822"/>
      <c r="C649" s="854"/>
      <c r="D649" s="1069"/>
      <c r="E649" s="1069"/>
      <c r="F649" s="1069"/>
      <c r="G649" s="844"/>
    </row>
    <row r="650" spans="1:7" ht="12.75" customHeight="1">
      <c r="A650" s="820"/>
      <c r="B650" s="822"/>
      <c r="C650" s="854"/>
      <c r="D650" s="1069"/>
      <c r="E650" s="1069"/>
      <c r="F650" s="1069"/>
      <c r="G650" s="844"/>
    </row>
    <row r="651" spans="1:7" ht="12.75" customHeight="1">
      <c r="A651" s="820"/>
      <c r="B651" s="822"/>
      <c r="C651" s="854"/>
      <c r="D651" s="1069"/>
      <c r="E651" s="1069"/>
      <c r="F651" s="1069"/>
      <c r="G651" s="844"/>
    </row>
    <row r="652" spans="1:7" ht="14.25">
      <c r="A652" s="822"/>
      <c r="B652" s="822"/>
      <c r="C652" s="854"/>
      <c r="D652" s="934"/>
      <c r="E652" s="934"/>
      <c r="F652" s="934"/>
      <c r="G652" s="844"/>
    </row>
    <row r="653" spans="1:7" ht="14.25">
      <c r="A653" s="822"/>
      <c r="B653" s="823" t="s">
        <v>329</v>
      </c>
      <c r="C653" s="854"/>
      <c r="D653" s="1075" t="s">
        <v>1228</v>
      </c>
      <c r="E653" s="1075"/>
      <c r="F653" s="1075"/>
      <c r="G653" s="844"/>
    </row>
    <row r="654" spans="1:7" ht="14.25">
      <c r="A654" s="822"/>
      <c r="B654" s="822"/>
      <c r="C654" s="854"/>
      <c r="D654" s="998" t="s">
        <v>1379</v>
      </c>
      <c r="E654" s="998"/>
      <c r="F654" s="998"/>
      <c r="G654" s="844"/>
    </row>
    <row r="655" spans="1:7" ht="14.25">
      <c r="A655" s="822"/>
      <c r="B655" s="822"/>
      <c r="C655" s="854"/>
      <c r="D655" s="998"/>
      <c r="E655" s="998"/>
      <c r="F655" s="998"/>
      <c r="G655" s="844"/>
    </row>
    <row r="656" spans="1:7" ht="14.25">
      <c r="A656" s="822"/>
      <c r="B656" s="822"/>
      <c r="C656" s="854"/>
      <c r="D656" s="998"/>
      <c r="E656" s="998"/>
      <c r="F656" s="998"/>
      <c r="G656" s="844"/>
    </row>
    <row r="657" spans="1:11" ht="14.25">
      <c r="A657" s="822"/>
      <c r="B657" s="822"/>
      <c r="C657" s="854"/>
      <c r="D657" s="998"/>
      <c r="E657" s="998"/>
      <c r="F657" s="998"/>
      <c r="G657" s="844"/>
    </row>
    <row r="658" spans="1:11" ht="14.25">
      <c r="A658" s="822"/>
      <c r="B658" s="822"/>
      <c r="C658" s="854"/>
      <c r="D658" s="998"/>
      <c r="E658" s="998"/>
      <c r="F658" s="998"/>
      <c r="G658" s="844"/>
    </row>
    <row r="659" spans="1:11" ht="14.25">
      <c r="A659" s="822"/>
      <c r="B659" s="822"/>
      <c r="C659" s="854"/>
      <c r="D659" s="1023" t="s">
        <v>1566</v>
      </c>
      <c r="E659" s="1023"/>
      <c r="F659" s="1023"/>
      <c r="G659" s="844"/>
    </row>
    <row r="660" spans="1:11">
      <c r="A660" s="854"/>
      <c r="B660" s="854"/>
      <c r="C660" s="854"/>
      <c r="D660" s="868"/>
      <c r="E660" s="868"/>
      <c r="F660" s="868"/>
      <c r="G660" s="844"/>
    </row>
    <row r="661" spans="1:11">
      <c r="A661" s="982" t="s">
        <v>1218</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99" t="s">
        <v>106</v>
      </c>
      <c r="E663" s="999"/>
      <c r="F663" s="999"/>
      <c r="G663" s="844"/>
      <c r="H663" s="869"/>
      <c r="I663" s="869"/>
      <c r="J663" s="869"/>
      <c r="K663" s="869"/>
    </row>
    <row r="664" spans="1:11">
      <c r="A664" s="867"/>
      <c r="B664" s="867"/>
      <c r="C664" s="867"/>
      <c r="D664" s="999" t="s">
        <v>130</v>
      </c>
      <c r="E664" s="999"/>
      <c r="F664" s="999"/>
      <c r="G664" s="844"/>
      <c r="H664" s="869"/>
      <c r="I664" s="869"/>
      <c r="J664" s="869"/>
      <c r="K664" s="869"/>
    </row>
    <row r="665" spans="1:11">
      <c r="A665" s="820"/>
      <c r="B665" s="820"/>
      <c r="C665" s="820"/>
      <c r="D665" s="1002" t="s">
        <v>1254</v>
      </c>
      <c r="E665" s="1002"/>
      <c r="F665" s="100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2" t="s">
        <v>981</v>
      </c>
      <c r="E667" s="1002"/>
      <c r="F667" s="1002"/>
      <c r="G667" s="844"/>
      <c r="H667" s="869"/>
      <c r="I667" s="869"/>
      <c r="J667" s="869"/>
      <c r="K667" s="869"/>
    </row>
    <row r="668" spans="1:11">
      <c r="A668" s="820"/>
      <c r="B668" s="820"/>
      <c r="C668" s="820"/>
      <c r="D668" s="1002" t="s">
        <v>992</v>
      </c>
      <c r="E668" s="1002"/>
      <c r="F668" s="1002"/>
      <c r="G668" s="844"/>
      <c r="H668" s="869"/>
      <c r="I668" s="869"/>
      <c r="J668" s="869"/>
      <c r="K668" s="869"/>
    </row>
    <row r="669" spans="1:11">
      <c r="A669" s="820"/>
      <c r="B669" s="820"/>
      <c r="C669" s="820"/>
      <c r="D669" s="696"/>
      <c r="E669" s="1056" t="s">
        <v>1255</v>
      </c>
      <c r="F669" s="1056"/>
      <c r="G669" s="844"/>
      <c r="H669" s="869"/>
      <c r="I669" s="869"/>
      <c r="J669" s="869"/>
      <c r="K669" s="869"/>
    </row>
    <row r="670" spans="1:11">
      <c r="A670" s="820"/>
      <c r="B670" s="820"/>
      <c r="C670" s="820"/>
      <c r="D670" s="696"/>
      <c r="E670" s="1056"/>
      <c r="F670" s="105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0" t="s">
        <v>1455</v>
      </c>
      <c r="E672" s="1000"/>
      <c r="F672" s="1000"/>
      <c r="G672" s="844"/>
      <c r="H672" s="869"/>
      <c r="I672" s="869"/>
      <c r="J672" s="869"/>
      <c r="K672" s="869"/>
    </row>
    <row r="673" spans="1:11">
      <c r="A673" s="841"/>
      <c r="B673" s="841"/>
      <c r="C673" s="820"/>
      <c r="D673" s="1000"/>
      <c r="E673" s="1000"/>
      <c r="F673" s="1000"/>
      <c r="G673" s="844"/>
      <c r="H673" s="869"/>
      <c r="I673" s="869"/>
      <c r="J673" s="869"/>
      <c r="K673" s="869"/>
    </row>
    <row r="674" spans="1:11">
      <c r="A674" s="820"/>
      <c r="B674" s="820"/>
      <c r="C674" s="820"/>
      <c r="D674" s="1000"/>
      <c r="E674" s="1000"/>
      <c r="F674" s="1000"/>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2" t="s">
        <v>1022</v>
      </c>
      <c r="E676" s="1002"/>
      <c r="F676" s="1002"/>
      <c r="G676" s="844"/>
      <c r="H676" s="869"/>
      <c r="I676" s="869"/>
      <c r="J676" s="869"/>
      <c r="K676" s="869"/>
    </row>
    <row r="677" spans="1:11" ht="14.25">
      <c r="A677" s="822"/>
      <c r="B677" s="822"/>
      <c r="C677" s="820"/>
      <c r="D677" s="1002" t="s">
        <v>992</v>
      </c>
      <c r="E677" s="1002"/>
      <c r="F677" s="1002"/>
      <c r="G677" s="844"/>
      <c r="H677" s="869"/>
      <c r="I677" s="869"/>
      <c r="J677" s="869"/>
      <c r="K677" s="869"/>
    </row>
    <row r="678" spans="1:11">
      <c r="A678" s="820"/>
      <c r="B678" s="820"/>
      <c r="C678" s="820"/>
      <c r="D678" s="696"/>
      <c r="E678" s="1055" t="s">
        <v>1257</v>
      </c>
      <c r="F678" s="1055"/>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1267</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1457</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1258</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1265</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1266</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1259</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1260</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0" t="s">
        <v>1261</v>
      </c>
      <c r="E718" s="1000"/>
      <c r="F718" s="1000"/>
      <c r="G718" s="844"/>
      <c r="H718" s="869"/>
      <c r="I718" s="869"/>
      <c r="J718" s="869"/>
      <c r="K718" s="869"/>
    </row>
    <row r="719" spans="1:11">
      <c r="A719" s="820"/>
      <c r="B719" s="820"/>
      <c r="C719" s="820"/>
      <c r="D719" s="1000"/>
      <c r="E719" s="1000"/>
      <c r="F719" s="1000"/>
      <c r="G719" s="844"/>
      <c r="H719" s="869"/>
      <c r="I719" s="869"/>
      <c r="J719" s="869"/>
      <c r="K719" s="869"/>
    </row>
    <row r="720" spans="1:11">
      <c r="A720" s="820"/>
      <c r="B720" s="820"/>
      <c r="C720" s="820"/>
      <c r="D720" s="1000"/>
      <c r="E720" s="1000"/>
      <c r="F720" s="1000"/>
      <c r="G720" s="844"/>
      <c r="H720" s="869"/>
      <c r="I720" s="869"/>
      <c r="J720" s="869"/>
      <c r="K720" s="869"/>
    </row>
    <row r="721" spans="1:11">
      <c r="A721" s="820"/>
      <c r="B721" s="820"/>
      <c r="C721" s="820"/>
      <c r="D721" s="1000"/>
      <c r="E721" s="1000"/>
      <c r="F721" s="1000"/>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1394</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1030" t="s">
        <v>1262</v>
      </c>
      <c r="E730" s="1030"/>
      <c r="F730" s="1030"/>
      <c r="G730" s="844"/>
      <c r="H730" s="869"/>
      <c r="I730" s="869"/>
      <c r="J730" s="869"/>
      <c r="K730" s="869"/>
    </row>
    <row r="731" spans="1:11">
      <c r="A731" s="820"/>
      <c r="B731" s="820"/>
      <c r="C731" s="820"/>
      <c r="D731" s="806"/>
      <c r="G731" s="844"/>
      <c r="H731" s="869"/>
      <c r="I731" s="869"/>
      <c r="J731" s="869"/>
      <c r="K731" s="869"/>
    </row>
    <row r="732" spans="1:11">
      <c r="A732" s="1032" t="s">
        <v>1219</v>
      </c>
      <c r="B732" s="1032"/>
      <c r="C732" s="1032"/>
      <c r="D732" s="1032"/>
      <c r="E732" s="1032"/>
      <c r="F732" s="1032"/>
      <c r="G732" s="1032"/>
      <c r="H732" s="869"/>
      <c r="I732" s="869"/>
      <c r="J732" s="869"/>
      <c r="K732" s="869"/>
    </row>
    <row r="733" spans="1:11">
      <c r="A733" s="820"/>
      <c r="B733" s="820"/>
      <c r="C733" s="820"/>
      <c r="D733" s="847"/>
      <c r="G733" s="874"/>
      <c r="H733" s="869"/>
      <c r="I733" s="869"/>
      <c r="J733" s="869"/>
      <c r="K733" s="869"/>
    </row>
    <row r="734" spans="1:11" ht="13.7" customHeight="1">
      <c r="C734" s="820"/>
      <c r="D734" s="1071" t="s">
        <v>1235</v>
      </c>
      <c r="E734" s="1071"/>
      <c r="F734" s="1071"/>
      <c r="G734" s="874"/>
      <c r="H734" s="869"/>
      <c r="I734" s="869"/>
      <c r="J734" s="869"/>
      <c r="K734" s="869"/>
    </row>
    <row r="735" spans="1:11">
      <c r="A735" s="820"/>
      <c r="B735" s="820"/>
      <c r="C735" s="820"/>
      <c r="D735" s="1026" t="s">
        <v>1236</v>
      </c>
      <c r="E735" s="1026"/>
      <c r="F735" s="102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0" t="s">
        <v>1237</v>
      </c>
      <c r="E737" s="1000"/>
      <c r="F737" s="1000"/>
      <c r="G737" s="874"/>
      <c r="H737" s="872"/>
      <c r="I737" s="872"/>
      <c r="J737" s="872"/>
      <c r="K737" s="872"/>
    </row>
    <row r="738" spans="1:11" s="816" customFormat="1" ht="10.5" customHeight="1">
      <c r="A738" s="813"/>
      <c r="B738" s="813"/>
      <c r="C738" s="813"/>
      <c r="D738" s="1000"/>
      <c r="E738" s="1000"/>
      <c r="F738" s="1000"/>
      <c r="G738" s="874"/>
      <c r="H738" s="872"/>
      <c r="I738" s="872"/>
      <c r="J738" s="872"/>
      <c r="K738" s="872"/>
    </row>
    <row r="739" spans="1:11" s="816" customFormat="1">
      <c r="A739" s="813"/>
      <c r="B739" s="813"/>
      <c r="C739" s="813"/>
      <c r="D739" s="1000"/>
      <c r="E739" s="1000"/>
      <c r="F739" s="1000"/>
      <c r="G739" s="874"/>
      <c r="H739" s="872"/>
      <c r="I739" s="872"/>
      <c r="J739" s="872"/>
      <c r="K739" s="872"/>
    </row>
    <row r="740" spans="1:11">
      <c r="D740" s="1000"/>
      <c r="E740" s="1000"/>
      <c r="F740" s="1000"/>
      <c r="G740" s="874"/>
      <c r="H740" s="869"/>
      <c r="I740" s="869"/>
      <c r="J740" s="869"/>
      <c r="K740" s="869"/>
    </row>
    <row r="741" spans="1:11">
      <c r="A741" s="826"/>
      <c r="B741" s="826"/>
      <c r="C741" s="826"/>
      <c r="D741" s="1000"/>
      <c r="E741" s="1000"/>
      <c r="F741" s="1000"/>
      <c r="G741" s="875"/>
      <c r="H741" s="869"/>
      <c r="I741" s="869"/>
      <c r="J741" s="869"/>
      <c r="K741" s="869"/>
    </row>
    <row r="742" spans="1:11" ht="15.6" customHeight="1">
      <c r="A742" s="826"/>
      <c r="B742" s="826"/>
      <c r="C742" s="826"/>
      <c r="D742" s="1000"/>
      <c r="E742" s="1000"/>
      <c r="F742" s="100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1" t="s">
        <v>1513</v>
      </c>
      <c r="E744" s="1001"/>
      <c r="F744" s="1001"/>
      <c r="G744" s="879"/>
    </row>
    <row r="745" spans="1:11" s="880" customFormat="1">
      <c r="A745" s="878"/>
      <c r="B745" s="878"/>
      <c r="C745" s="878"/>
      <c r="D745" s="1001"/>
      <c r="E745" s="1001"/>
      <c r="F745" s="1001"/>
      <c r="G745" s="879"/>
    </row>
    <row r="746" spans="1:11" s="880" customFormat="1">
      <c r="A746" s="878"/>
      <c r="B746" s="878"/>
      <c r="C746" s="878"/>
      <c r="D746" s="1001"/>
      <c r="E746" s="1001"/>
      <c r="F746" s="1001"/>
      <c r="G746" s="879"/>
    </row>
    <row r="747" spans="1:11" s="880" customFormat="1">
      <c r="A747" s="878"/>
      <c r="B747" s="878"/>
      <c r="C747" s="878"/>
      <c r="D747" s="1001"/>
      <c r="E747" s="1001"/>
      <c r="F747" s="1001"/>
      <c r="G747" s="879"/>
    </row>
    <row r="748" spans="1:11" s="880" customFormat="1">
      <c r="A748" s="878"/>
      <c r="B748" s="878"/>
      <c r="C748" s="878"/>
      <c r="D748" s="864"/>
      <c r="E748" s="879"/>
      <c r="F748" s="879"/>
      <c r="G748" s="879"/>
    </row>
    <row r="749" spans="1:11" s="880" customFormat="1" ht="14.25">
      <c r="A749" s="822"/>
      <c r="B749" s="823" t="s">
        <v>329</v>
      </c>
      <c r="C749" s="878"/>
      <c r="D749" s="1080" t="s">
        <v>1514</v>
      </c>
      <c r="E749" s="1080"/>
      <c r="F749" s="1080"/>
      <c r="G749" s="879"/>
    </row>
    <row r="750" spans="1:11" s="880" customFormat="1">
      <c r="A750" s="878"/>
      <c r="B750" s="878"/>
      <c r="C750" s="878"/>
      <c r="D750" s="1080"/>
      <c r="E750" s="1080"/>
      <c r="F750" s="1080"/>
      <c r="G750" s="879"/>
    </row>
    <row r="751" spans="1:11" s="880" customFormat="1">
      <c r="A751" s="878"/>
      <c r="B751" s="878"/>
      <c r="C751" s="878"/>
      <c r="D751" s="1080"/>
      <c r="E751" s="1080"/>
      <c r="F751" s="1080"/>
      <c r="G751" s="879"/>
    </row>
    <row r="752" spans="1:11">
      <c r="A752" s="826"/>
      <c r="B752" s="826"/>
      <c r="C752" s="826"/>
      <c r="D752" s="864"/>
      <c r="E752" s="876"/>
      <c r="F752" s="876"/>
      <c r="G752" s="875"/>
      <c r="H752" s="869"/>
      <c r="I752" s="869"/>
      <c r="J752" s="869"/>
      <c r="K752" s="869"/>
    </row>
    <row r="753" spans="1:11" ht="14.25">
      <c r="A753" s="822"/>
      <c r="B753" s="823" t="s">
        <v>329</v>
      </c>
      <c r="C753" s="826"/>
      <c r="D753" s="1001" t="s">
        <v>1451</v>
      </c>
      <c r="E753" s="1001"/>
      <c r="F753" s="1001"/>
      <c r="G753" s="875"/>
      <c r="H753" s="869"/>
      <c r="I753" s="869"/>
      <c r="J753" s="869"/>
      <c r="K753" s="869"/>
    </row>
    <row r="754" spans="1:11">
      <c r="A754" s="826"/>
      <c r="B754" s="826"/>
      <c r="C754" s="826"/>
      <c r="D754" s="1001"/>
      <c r="E754" s="1001"/>
      <c r="F754" s="1001"/>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1" t="s">
        <v>1475</v>
      </c>
      <c r="E756" s="1001"/>
      <c r="F756" s="1001"/>
      <c r="G756" s="875"/>
      <c r="H756" s="869"/>
      <c r="I756" s="869"/>
      <c r="J756" s="869"/>
      <c r="K756" s="869"/>
    </row>
    <row r="757" spans="1:11">
      <c r="A757" s="826"/>
      <c r="B757" s="826"/>
      <c r="C757" s="826"/>
      <c r="D757" s="1001"/>
      <c r="E757" s="1001"/>
      <c r="F757" s="1001"/>
      <c r="G757" s="875"/>
      <c r="H757" s="869"/>
      <c r="I757" s="869"/>
      <c r="J757" s="869"/>
      <c r="K757" s="869"/>
    </row>
    <row r="758" spans="1:11">
      <c r="A758" s="826"/>
      <c r="B758" s="826"/>
      <c r="C758" s="826"/>
      <c r="D758" s="1001"/>
      <c r="E758" s="1001"/>
      <c r="F758" s="1001"/>
      <c r="G758" s="875"/>
      <c r="H758" s="869"/>
      <c r="I758" s="869"/>
      <c r="J758" s="869"/>
      <c r="K758" s="869"/>
    </row>
    <row r="759" spans="1:11">
      <c r="A759" s="826"/>
      <c r="B759" s="826"/>
      <c r="C759" s="826"/>
      <c r="D759" s="805"/>
      <c r="E759" s="805"/>
      <c r="F759" s="805"/>
      <c r="G759" s="875"/>
      <c r="H759" s="869"/>
      <c r="I759" s="869"/>
      <c r="J759" s="869"/>
      <c r="K759" s="869"/>
    </row>
    <row r="760" spans="1:11">
      <c r="A760" s="1034" t="s">
        <v>1572</v>
      </c>
      <c r="B760" s="1034"/>
      <c r="C760" s="1034"/>
      <c r="D760" s="1034"/>
      <c r="E760" s="1034"/>
      <c r="F760" s="1034"/>
      <c r="G760" s="1034"/>
    </row>
    <row r="761" spans="1:11">
      <c r="A761" s="820"/>
      <c r="B761" s="820"/>
      <c r="C761" s="820"/>
      <c r="D761" s="881"/>
      <c r="F761" s="868"/>
      <c r="G761" s="874"/>
    </row>
    <row r="762" spans="1:11">
      <c r="A762" s="826"/>
      <c r="B762" s="826"/>
      <c r="C762" s="831"/>
      <c r="D762" s="1035" t="s">
        <v>1580</v>
      </c>
      <c r="E762" s="1035"/>
      <c r="F762" s="1035"/>
      <c r="G762" s="874"/>
    </row>
    <row r="763" spans="1:11">
      <c r="A763" s="882"/>
      <c r="B763" s="882"/>
      <c r="C763" s="883"/>
      <c r="D763" s="1025" t="s">
        <v>1568</v>
      </c>
      <c r="E763" s="1025"/>
      <c r="F763" s="1025"/>
      <c r="G763" s="874"/>
    </row>
    <row r="764" spans="1:11">
      <c r="A764" s="882"/>
      <c r="B764" s="882"/>
      <c r="C764" s="883"/>
      <c r="D764" s="920"/>
      <c r="E764" s="920"/>
      <c r="F764" s="920"/>
      <c r="G764" s="874"/>
    </row>
    <row r="765" spans="1:11">
      <c r="A765" s="826"/>
      <c r="C765" s="831"/>
      <c r="D765" s="1035" t="s">
        <v>1565</v>
      </c>
      <c r="E765" s="1035"/>
      <c r="F765" s="1035"/>
      <c r="G765" s="874"/>
    </row>
    <row r="766" spans="1:11" ht="14.25">
      <c r="A766" s="822"/>
      <c r="B766" s="823" t="s">
        <v>329</v>
      </c>
      <c r="C766" s="831"/>
      <c r="D766" s="1026" t="s">
        <v>1104</v>
      </c>
      <c r="E766" s="1026"/>
      <c r="F766" s="1026"/>
      <c r="G766" s="874"/>
    </row>
    <row r="767" spans="1:11" ht="14.25">
      <c r="A767" s="822"/>
      <c r="B767" s="815"/>
      <c r="C767" s="831"/>
      <c r="D767" s="921"/>
      <c r="E767" s="1027" t="s">
        <v>1227</v>
      </c>
      <c r="F767" s="102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5" t="s">
        <v>1581</v>
      </c>
      <c r="E770" s="1035"/>
      <c r="F770" s="1035"/>
      <c r="G770" s="874"/>
    </row>
    <row r="771" spans="1:7" ht="14.25">
      <c r="A771" s="822"/>
      <c r="B771" s="823" t="s">
        <v>329</v>
      </c>
      <c r="C771" s="831"/>
      <c r="D771" s="1053" t="s">
        <v>1577</v>
      </c>
      <c r="E771" s="1053"/>
      <c r="F771" s="1053"/>
      <c r="G771" s="815"/>
    </row>
    <row r="772" spans="1:7" ht="14.25">
      <c r="A772" s="822"/>
      <c r="B772" s="815"/>
      <c r="C772" s="831"/>
      <c r="D772" s="1053" t="s">
        <v>1578</v>
      </c>
      <c r="E772" s="1053"/>
      <c r="F772" s="1053"/>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485</v>
      </c>
      <c r="B780" s="982"/>
      <c r="C780" s="982"/>
      <c r="D780" s="982"/>
      <c r="E780" s="982"/>
      <c r="F780" s="982"/>
      <c r="G780" s="982"/>
    </row>
    <row r="781" spans="1:7">
      <c r="A781" s="818"/>
      <c r="B781" s="818"/>
      <c r="C781" s="854"/>
      <c r="D781" s="874"/>
      <c r="E781" s="874"/>
      <c r="F781" s="874"/>
      <c r="G781" s="874"/>
    </row>
    <row r="782" spans="1:7">
      <c r="A782" s="825"/>
      <c r="B782" s="1064" t="s">
        <v>1103</v>
      </c>
      <c r="C782" s="1064"/>
      <c r="D782" s="1064"/>
      <c r="E782" s="1064"/>
      <c r="F782" s="1064"/>
      <c r="G782" s="874"/>
    </row>
    <row r="783" spans="1:7">
      <c r="A783" s="841"/>
      <c r="B783" s="841"/>
      <c r="G783" s="874"/>
    </row>
    <row r="784" spans="1:7">
      <c r="A784" s="982" t="s">
        <v>486</v>
      </c>
      <c r="B784" s="982"/>
      <c r="C784" s="982"/>
      <c r="D784" s="982"/>
      <c r="E784" s="982"/>
      <c r="F784" s="982"/>
      <c r="G784" s="982"/>
    </row>
    <row r="785" spans="1:7">
      <c r="A785" s="818"/>
      <c r="B785" s="818"/>
      <c r="C785" s="818"/>
      <c r="D785" s="847"/>
      <c r="G785" s="874"/>
    </row>
    <row r="786" spans="1:7">
      <c r="A786" s="825"/>
      <c r="B786" s="1077" t="s">
        <v>484</v>
      </c>
      <c r="C786" s="1077"/>
      <c r="D786" s="1077"/>
      <c r="E786" s="1077"/>
      <c r="F786" s="1077"/>
      <c r="G786" s="874"/>
    </row>
    <row r="787" spans="1:7" ht="14.25">
      <c r="A787" s="822"/>
      <c r="B787" s="822"/>
      <c r="D787" s="825"/>
      <c r="E787" s="825"/>
      <c r="F787" s="874"/>
      <c r="G787" s="874"/>
    </row>
    <row r="788" spans="1:7">
      <c r="A788" s="982" t="s">
        <v>487</v>
      </c>
      <c r="B788" s="982"/>
      <c r="C788" s="982"/>
      <c r="D788" s="982"/>
      <c r="E788" s="982"/>
      <c r="F788" s="982"/>
      <c r="G788" s="982"/>
    </row>
    <row r="789" spans="1:7">
      <c r="C789" s="820"/>
      <c r="D789" s="848"/>
      <c r="E789" s="825"/>
      <c r="F789" s="874"/>
      <c r="G789" s="874"/>
    </row>
    <row r="790" spans="1:7">
      <c r="A790" s="825"/>
      <c r="B790" s="1077" t="s">
        <v>484</v>
      </c>
      <c r="C790" s="1077"/>
      <c r="D790" s="1077"/>
      <c r="E790" s="1077"/>
      <c r="F790" s="1077"/>
      <c r="G790" s="874"/>
    </row>
    <row r="791" spans="1:7">
      <c r="A791" s="825"/>
      <c r="B791" s="825"/>
      <c r="C791" s="854"/>
      <c r="D791" s="874"/>
      <c r="E791" s="874"/>
      <c r="F791" s="874"/>
      <c r="G791" s="874"/>
    </row>
    <row r="792" spans="1:7">
      <c r="A792" s="982" t="s">
        <v>488</v>
      </c>
      <c r="B792" s="982"/>
      <c r="C792" s="982"/>
      <c r="D792" s="982"/>
      <c r="E792" s="982"/>
      <c r="F792" s="982"/>
      <c r="G792" s="982"/>
    </row>
    <row r="793" spans="1:7">
      <c r="A793" s="825"/>
      <c r="B793" s="825"/>
    </row>
    <row r="794" spans="1:7">
      <c r="A794" s="825"/>
      <c r="B794" s="1077" t="s">
        <v>484</v>
      </c>
      <c r="C794" s="1077"/>
      <c r="D794" s="1077"/>
      <c r="E794" s="1077"/>
      <c r="F794" s="1077"/>
    </row>
    <row r="795" spans="1:7">
      <c r="A795" s="854"/>
      <c r="B795" s="854"/>
      <c r="C795" s="854"/>
      <c r="D795" s="817"/>
      <c r="F795" s="874"/>
    </row>
    <row r="796" spans="1:7">
      <c r="A796" s="982" t="s">
        <v>489</v>
      </c>
      <c r="B796" s="982"/>
      <c r="C796" s="982"/>
      <c r="D796" s="982"/>
      <c r="E796" s="982"/>
      <c r="F796" s="982"/>
      <c r="G796" s="982"/>
    </row>
    <row r="797" spans="1:7">
      <c r="A797" s="825"/>
      <c r="B797" s="825"/>
    </row>
    <row r="798" spans="1:7">
      <c r="A798" s="825"/>
      <c r="B798" s="1077" t="s">
        <v>484</v>
      </c>
      <c r="C798" s="1077"/>
      <c r="D798" s="1077"/>
      <c r="E798" s="1077"/>
      <c r="F798" s="1077"/>
    </row>
    <row r="799" spans="1:7">
      <c r="A799" s="854"/>
      <c r="B799" s="854"/>
      <c r="C799" s="854"/>
      <c r="D799" s="817"/>
      <c r="F799" s="874"/>
    </row>
    <row r="800" spans="1:7">
      <c r="A800" s="982" t="s">
        <v>490</v>
      </c>
      <c r="B800" s="982"/>
      <c r="C800" s="982"/>
      <c r="D800" s="982"/>
      <c r="E800" s="982"/>
      <c r="F800" s="982"/>
      <c r="G800" s="982"/>
    </row>
    <row r="801" spans="1:7">
      <c r="A801" s="825"/>
      <c r="B801" s="825"/>
    </row>
    <row r="802" spans="1:7">
      <c r="A802" s="825"/>
      <c r="B802" s="1077" t="s">
        <v>484</v>
      </c>
      <c r="C802" s="1077"/>
      <c r="D802" s="1077"/>
      <c r="E802" s="1077"/>
      <c r="F802" s="1077"/>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77" t="s">
        <v>484</v>
      </c>
      <c r="C806" s="1077"/>
      <c r="D806" s="1077"/>
      <c r="E806" s="1077"/>
      <c r="F806" s="1077"/>
    </row>
    <row r="807" spans="1:7">
      <c r="A807" s="825"/>
      <c r="B807" s="825"/>
      <c r="D807" s="817"/>
    </row>
    <row r="808" spans="1:7">
      <c r="A808" s="982" t="s">
        <v>968</v>
      </c>
      <c r="B808" s="982"/>
      <c r="C808" s="982"/>
      <c r="D808" s="982"/>
      <c r="E808" s="982"/>
      <c r="F808" s="982"/>
      <c r="G808" s="982"/>
    </row>
    <row r="809" spans="1:7">
      <c r="A809" s="825"/>
      <c r="B809" s="825"/>
    </row>
    <row r="810" spans="1:7">
      <c r="A810" s="825"/>
      <c r="B810" s="1077" t="s">
        <v>484</v>
      </c>
      <c r="C810" s="1077"/>
      <c r="D810" s="1077"/>
      <c r="E810" s="1077"/>
      <c r="F810" s="107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9"/>
      <c r="H1747" s="999"/>
      <c r="I1747" s="999"/>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zoomScaleNormal="100" zoomScaleSheetLayoutView="100" workbookViewId="0">
      <selection activeCell="H16" sqref="H16:AJ16"/>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8" t="s">
        <v>107</v>
      </c>
      <c r="B8" s="1088"/>
      <c r="C8" s="1088"/>
      <c r="D8" s="1088"/>
      <c r="E8" s="1088"/>
      <c r="F8" s="1088"/>
      <c r="G8" s="1088"/>
      <c r="H8" s="1088"/>
      <c r="I8" s="1088"/>
      <c r="J8" s="1088"/>
      <c r="K8" s="1088"/>
      <c r="L8" s="1088"/>
      <c r="M8" s="1088"/>
      <c r="N8" s="1088"/>
      <c r="O8" s="1088"/>
      <c r="P8" s="1088"/>
      <c r="Q8" s="1088"/>
      <c r="R8" s="1088"/>
      <c r="S8" s="1088"/>
      <c r="T8" s="1088"/>
      <c r="U8" s="1088"/>
      <c r="V8" s="1088"/>
      <c r="W8" s="1088"/>
      <c r="X8" s="1088"/>
      <c r="Y8" s="1088"/>
      <c r="Z8" s="1088"/>
      <c r="AA8" s="1088"/>
      <c r="AB8" s="1088"/>
      <c r="AC8" s="1088"/>
      <c r="AD8" s="1088"/>
      <c r="AE8" s="1088"/>
      <c r="AF8" s="1088"/>
      <c r="AG8" s="1088"/>
      <c r="AH8" s="1088"/>
      <c r="AI8" s="1088"/>
      <c r="AJ8" s="1088"/>
      <c r="AK8" s="1088"/>
      <c r="AL8" s="1088"/>
    </row>
    <row r="9" spans="1:38" ht="15" customHeight="1">
      <c r="A9" s="1483" t="s">
        <v>1570</v>
      </c>
      <c r="B9" s="1483"/>
      <c r="C9" s="1483"/>
      <c r="D9" s="1483"/>
      <c r="E9" s="1483"/>
      <c r="F9" s="1483"/>
      <c r="G9" s="1483"/>
      <c r="H9" s="1483"/>
      <c r="I9" s="1483"/>
      <c r="J9" s="1483"/>
      <c r="K9" s="1483"/>
      <c r="L9" s="1483"/>
      <c r="M9" s="1483"/>
      <c r="N9" s="1483"/>
      <c r="O9" s="1483"/>
      <c r="P9" s="1483"/>
      <c r="Q9" s="1483"/>
      <c r="R9" s="1483"/>
      <c r="S9" s="1483"/>
      <c r="T9" s="1483"/>
      <c r="U9" s="1483"/>
      <c r="V9" s="1483"/>
      <c r="W9" s="1483"/>
      <c r="X9" s="1483"/>
      <c r="Y9" s="1483"/>
      <c r="Z9" s="1483"/>
      <c r="AA9" s="1483"/>
      <c r="AB9" s="1483"/>
      <c r="AC9" s="1483"/>
      <c r="AD9" s="1483"/>
      <c r="AE9" s="1483"/>
      <c r="AF9" s="1483"/>
      <c r="AG9" s="1483"/>
      <c r="AH9" s="1483"/>
      <c r="AI9" s="1483"/>
      <c r="AJ9" s="1483"/>
      <c r="AK9" s="1483"/>
      <c r="AL9" s="1483"/>
    </row>
    <row r="10" spans="1:38" ht="15" customHeight="1">
      <c r="A10" s="1087" t="s">
        <v>1571</v>
      </c>
      <c r="B10" s="1087"/>
      <c r="C10" s="1087"/>
      <c r="D10" s="1087"/>
      <c r="E10" s="1087"/>
      <c r="F10" s="1087"/>
      <c r="G10" s="1087"/>
      <c r="H10" s="1087"/>
      <c r="I10" s="1087"/>
      <c r="J10" s="1087"/>
      <c r="K10" s="1087"/>
      <c r="L10" s="1087"/>
      <c r="M10" s="1087"/>
      <c r="N10" s="1087"/>
      <c r="O10" s="1087"/>
      <c r="P10" s="1087"/>
      <c r="Q10" s="1087"/>
      <c r="R10" s="1087"/>
      <c r="S10" s="1087"/>
      <c r="T10" s="1087"/>
      <c r="U10" s="1087"/>
      <c r="V10" s="1087"/>
      <c r="W10" s="1087"/>
      <c r="X10" s="1087"/>
      <c r="Y10" s="1087"/>
      <c r="Z10" s="1087"/>
      <c r="AA10" s="1087"/>
      <c r="AB10" s="1087"/>
      <c r="AC10" s="1087"/>
      <c r="AD10" s="1087"/>
      <c r="AE10" s="1087"/>
      <c r="AF10" s="1087"/>
      <c r="AG10" s="1087"/>
      <c r="AH10" s="1087"/>
      <c r="AI10" s="1087"/>
      <c r="AJ10" s="1087"/>
      <c r="AK10" s="1087"/>
      <c r="AL10" s="1087"/>
    </row>
    <row r="11" spans="1:38" ht="15" customHeight="1">
      <c r="A11" s="1087" t="s">
        <v>1569</v>
      </c>
      <c r="B11" s="1087"/>
      <c r="C11" s="1087"/>
      <c r="D11" s="1087"/>
      <c r="E11" s="1087"/>
      <c r="F11" s="1087"/>
      <c r="G11" s="1087"/>
      <c r="H11" s="1087"/>
      <c r="I11" s="1087"/>
      <c r="J11" s="1087"/>
      <c r="K11" s="1087"/>
      <c r="L11" s="1087"/>
      <c r="M11" s="1087"/>
      <c r="N11" s="1087"/>
      <c r="O11" s="1087"/>
      <c r="P11" s="1087"/>
      <c r="Q11" s="1087"/>
      <c r="R11" s="1087"/>
      <c r="S11" s="1087"/>
      <c r="T11" s="1087"/>
      <c r="U11" s="1087"/>
      <c r="V11" s="1087"/>
      <c r="W11" s="1087"/>
      <c r="X11" s="1087"/>
      <c r="Y11" s="1087"/>
      <c r="Z11" s="1087"/>
      <c r="AA11" s="1087"/>
      <c r="AB11" s="1087"/>
      <c r="AC11" s="1087"/>
      <c r="AD11" s="1087"/>
      <c r="AE11" s="1087"/>
      <c r="AF11" s="1087"/>
      <c r="AG11" s="1087"/>
      <c r="AH11" s="1087"/>
      <c r="AI11" s="1087"/>
      <c r="AJ11" s="1087"/>
      <c r="AK11" s="1087"/>
      <c r="AL11" s="1087"/>
    </row>
    <row r="12" spans="1:38" ht="12.75">
      <c r="A12" s="1506" t="s">
        <v>1644</v>
      </c>
      <c r="B12" s="1507"/>
      <c r="C12" s="1507"/>
      <c r="D12" s="1507"/>
      <c r="E12" s="1507"/>
      <c r="F12" s="1507"/>
      <c r="G12" s="1507"/>
      <c r="H12" s="1507"/>
      <c r="I12" s="1507"/>
      <c r="J12" s="1507"/>
      <c r="K12" s="1507"/>
      <c r="L12" s="1507"/>
      <c r="M12" s="1507"/>
      <c r="N12" s="1507"/>
      <c r="O12" s="1507"/>
      <c r="P12" s="1507"/>
      <c r="Q12" s="1507"/>
      <c r="R12" s="1507"/>
      <c r="S12" s="1507"/>
      <c r="T12" s="1507"/>
      <c r="U12" s="1507"/>
      <c r="V12" s="1507"/>
      <c r="W12" s="1507"/>
      <c r="X12" s="1507"/>
      <c r="Y12" s="1507"/>
      <c r="Z12" s="1507"/>
      <c r="AA12" s="1507"/>
      <c r="AB12" s="1507"/>
      <c r="AC12" s="1507"/>
      <c r="AD12" s="1507"/>
      <c r="AE12" s="1507"/>
      <c r="AF12" s="1507"/>
      <c r="AG12" s="1507"/>
      <c r="AH12" s="1507"/>
      <c r="AI12" s="1507"/>
      <c r="AJ12" s="1507"/>
      <c r="AK12" s="1507"/>
      <c r="AL12" s="1507"/>
    </row>
    <row r="13" spans="1:38" ht="12.75">
      <c r="A13" s="958" t="s">
        <v>1428</v>
      </c>
      <c r="B13" s="958"/>
      <c r="C13" s="958"/>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958"/>
    </row>
    <row r="14" spans="1:38" ht="12.75" customHeight="1" thickBot="1">
      <c r="A14" s="959"/>
      <c r="B14" s="959"/>
      <c r="C14" s="959"/>
      <c r="D14" s="959"/>
      <c r="E14" s="959"/>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95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88" t="s">
        <v>1645</v>
      </c>
      <c r="I16" s="1254"/>
      <c r="J16" s="1254"/>
      <c r="K16" s="1254"/>
      <c r="L16" s="1254"/>
      <c r="M16" s="1254"/>
      <c r="N16" s="1254"/>
      <c r="O16" s="1254"/>
      <c r="P16" s="1254"/>
      <c r="Q16" s="1254"/>
      <c r="R16" s="1254"/>
      <c r="S16" s="1254"/>
      <c r="T16" s="1254"/>
      <c r="U16" s="1254"/>
      <c r="V16" s="1254"/>
      <c r="W16" s="1254"/>
      <c r="X16" s="1254"/>
      <c r="Y16" s="1254"/>
      <c r="Z16" s="1254"/>
      <c r="AA16" s="1254"/>
      <c r="AB16" s="1254"/>
      <c r="AC16" s="1254"/>
      <c r="AD16" s="1254"/>
      <c r="AE16" s="1254"/>
      <c r="AF16" s="1254"/>
      <c r="AG16" s="1254"/>
      <c r="AH16" s="1254"/>
      <c r="AI16" s="1254"/>
      <c r="AJ16" s="1254"/>
    </row>
    <row r="17" spans="1:39" ht="12.75" customHeight="1"/>
    <row r="18" spans="1:39" ht="12.75" customHeight="1">
      <c r="A18" s="137" t="s">
        <v>108</v>
      </c>
      <c r="C18" s="7"/>
      <c r="D18" s="7"/>
      <c r="E18" s="7"/>
      <c r="F18" s="7"/>
      <c r="G18" s="7"/>
      <c r="H18" s="1095" t="s">
        <v>1646</v>
      </c>
      <c r="I18" s="1218"/>
      <c r="J18" s="1218"/>
      <c r="K18" s="1218"/>
      <c r="L18" s="1218"/>
      <c r="M18" s="1218"/>
      <c r="N18" s="1218"/>
      <c r="O18" s="1218"/>
      <c r="P18" s="1218"/>
      <c r="Q18" s="1218"/>
      <c r="R18" s="1218"/>
      <c r="S18" s="1218"/>
      <c r="T18" s="1218"/>
      <c r="U18" s="1218"/>
      <c r="V18" s="1218"/>
      <c r="W18" s="1218"/>
      <c r="X18" s="1218"/>
      <c r="Y18" s="1218"/>
      <c r="Z18" s="1218"/>
      <c r="AA18" s="1218"/>
      <c r="AB18" s="1218"/>
      <c r="AC18" s="1218"/>
      <c r="AD18" s="1218"/>
      <c r="AE18" s="1218"/>
      <c r="AF18" s="1218"/>
      <c r="AG18" s="1218"/>
      <c r="AH18" s="1218"/>
      <c r="AI18" s="1218"/>
      <c r="AJ18" s="1218"/>
    </row>
    <row r="19" spans="1:39" ht="12.75" customHeight="1"/>
    <row r="20" spans="1:39" ht="14.25" customHeight="1">
      <c r="A20" s="1485" t="s">
        <v>966</v>
      </c>
      <c r="B20" s="1485"/>
      <c r="C20" s="1485"/>
      <c r="D20" s="1485"/>
      <c r="E20" s="1485"/>
      <c r="F20" s="1485"/>
      <c r="G20" s="1485"/>
      <c r="H20" s="1485"/>
      <c r="I20" s="1485"/>
      <c r="J20" s="1485"/>
      <c r="K20" s="1485"/>
      <c r="L20" s="1485"/>
      <c r="M20" s="1485"/>
      <c r="N20" s="1485"/>
      <c r="O20" s="1485"/>
      <c r="P20" s="1485"/>
      <c r="Q20" s="1485"/>
      <c r="R20" s="1485"/>
      <c r="S20" s="1485"/>
      <c r="T20" s="1485"/>
      <c r="U20" s="1485"/>
      <c r="V20" s="1485"/>
      <c r="W20" s="1485"/>
      <c r="X20" s="1485"/>
      <c r="Y20" s="1485"/>
      <c r="Z20" s="1485"/>
      <c r="AA20" s="1485"/>
      <c r="AB20" s="1485"/>
      <c r="AC20" s="1485"/>
      <c r="AD20" s="1485"/>
      <c r="AE20" s="1485"/>
      <c r="AF20" s="1485"/>
      <c r="AG20" s="1485"/>
      <c r="AH20" s="1485"/>
      <c r="AI20" s="1485"/>
      <c r="AJ20" s="1485"/>
      <c r="AK20" s="1485"/>
      <c r="AL20" s="1485"/>
    </row>
    <row r="21" spans="1:39" ht="12.75" customHeight="1">
      <c r="A21" s="1509" t="s">
        <v>1155</v>
      </c>
      <c r="B21" s="1509"/>
      <c r="C21" s="1509"/>
      <c r="D21" s="1509"/>
      <c r="E21" s="1509"/>
      <c r="F21" s="1509"/>
      <c r="G21" s="1509"/>
      <c r="H21" s="1509"/>
      <c r="I21" s="1509"/>
      <c r="J21" s="1509"/>
      <c r="K21" s="1509"/>
      <c r="L21" s="1509"/>
      <c r="M21" s="1509"/>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c r="AL21" s="1509"/>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08">
        <f>'Basis &amp; Credits'!AB56</f>
        <v>1128445</v>
      </c>
      <c r="N26" s="1508"/>
      <c r="O26" s="1508"/>
      <c r="P26" s="1508"/>
      <c r="Q26" s="1508"/>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6">
        <f>'Basis &amp; Credits'!AB77</f>
        <v>0</v>
      </c>
      <c r="N27" s="1116"/>
      <c r="O27" s="1116"/>
      <c r="P27" s="1116"/>
      <c r="Q27" s="1116"/>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098" t="s">
        <v>723</v>
      </c>
      <c r="P33" s="1098"/>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87"/>
      <c r="H122" s="1487"/>
      <c r="I122" s="247" t="s">
        <v>195</v>
      </c>
      <c r="L122" s="1487"/>
      <c r="M122" s="1487"/>
      <c r="N122" s="1487"/>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5"/>
      <c r="D124" s="1505"/>
      <c r="E124" s="1505"/>
      <c r="F124" s="1505"/>
      <c r="G124" s="1505"/>
      <c r="H124" s="1505"/>
      <c r="I124" s="1505"/>
      <c r="J124" s="1505"/>
      <c r="K124" s="1505"/>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87"/>
      <c r="Z126" s="1487"/>
      <c r="AA126" s="1487"/>
      <c r="AB126" s="1487"/>
      <c r="AC126" s="1487"/>
      <c r="AD126" s="1487"/>
      <c r="AE126" s="1487"/>
      <c r="AF126" s="1487"/>
      <c r="AG126" s="1487"/>
      <c r="AH126" s="1487"/>
      <c r="AI126" s="1487"/>
      <c r="AJ126" s="1487"/>
      <c r="AK126" s="1487"/>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4"/>
      <c r="Z129" s="1494"/>
      <c r="AA129" s="1494"/>
      <c r="AB129" s="1494"/>
      <c r="AC129" s="1494"/>
      <c r="AD129" s="1494"/>
      <c r="AE129" s="1494"/>
      <c r="AF129" s="1494"/>
      <c r="AG129" s="1494"/>
      <c r="AH129" s="1494"/>
      <c r="AI129" s="1494"/>
      <c r="AJ129" s="1494"/>
      <c r="AK129" s="1494"/>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4"/>
      <c r="Z132" s="1494"/>
      <c r="AA132" s="1494"/>
      <c r="AB132" s="1494"/>
      <c r="AC132" s="1494"/>
      <c r="AD132" s="1494"/>
      <c r="AE132" s="1494"/>
      <c r="AF132" s="1494"/>
      <c r="AG132" s="1494"/>
      <c r="AH132" s="1494"/>
      <c r="AI132" s="1494"/>
      <c r="AJ132" s="1494"/>
      <c r="AK132" s="149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1"/>
      <c r="G150" s="1501"/>
      <c r="H150" s="1501"/>
      <c r="I150" s="1501"/>
      <c r="J150" s="1501"/>
      <c r="K150" s="1501"/>
      <c r="L150" s="1501"/>
      <c r="M150" s="1501"/>
      <c r="N150" s="1501"/>
      <c r="O150" s="1501"/>
      <c r="P150" s="1501"/>
      <c r="Q150" s="1501"/>
      <c r="R150" s="1501"/>
      <c r="S150" s="1501"/>
      <c r="T150" s="1501"/>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5" t="s">
        <v>1647</v>
      </c>
      <c r="P153" s="1218"/>
      <c r="Q153" s="1218"/>
      <c r="R153" s="1218"/>
      <c r="S153" s="1218"/>
      <c r="T153" s="1218"/>
      <c r="U153" s="1218"/>
      <c r="V153" s="1218"/>
      <c r="W153" s="1218"/>
      <c r="X153" s="1218"/>
      <c r="Y153" s="1218"/>
      <c r="Z153" s="1218"/>
      <c r="AA153" s="1218"/>
      <c r="AB153" s="1218"/>
      <c r="AC153" s="1218"/>
      <c r="AD153" s="1218"/>
      <c r="AE153" s="1218"/>
      <c r="AF153" s="1218"/>
      <c r="AG153" s="1218"/>
      <c r="AH153" s="1218"/>
    </row>
    <row r="154" spans="1:59" ht="12.75" customHeight="1">
      <c r="D154" s="483" t="s">
        <v>476</v>
      </c>
      <c r="F154" s="32"/>
      <c r="G154" s="32"/>
      <c r="H154" s="32"/>
      <c r="I154" s="32"/>
      <c r="J154" s="32"/>
      <c r="K154" s="32"/>
      <c r="L154" s="32"/>
      <c r="M154" s="32"/>
      <c r="N154" s="32"/>
      <c r="O154" s="1225" t="s">
        <v>1648</v>
      </c>
      <c r="P154" s="1102"/>
      <c r="Q154" s="1102"/>
      <c r="R154" s="1102"/>
      <c r="S154" s="1102"/>
      <c r="T154" s="1102"/>
      <c r="U154" s="1102"/>
      <c r="V154" s="1102"/>
      <c r="W154" s="1102"/>
      <c r="X154" s="1102"/>
      <c r="Y154" s="1102"/>
      <c r="Z154" s="1102"/>
      <c r="AA154" s="1102"/>
      <c r="AB154" s="1102"/>
      <c r="AC154" s="1102"/>
      <c r="AD154" s="1102"/>
      <c r="AE154" s="1102"/>
      <c r="AF154" s="1102"/>
      <c r="AG154" s="1102"/>
      <c r="AH154" s="1102"/>
      <c r="AM154" s="25"/>
    </row>
    <row r="155" spans="1:59" ht="12.75">
      <c r="D155" s="13" t="s">
        <v>478</v>
      </c>
      <c r="F155" s="13"/>
      <c r="G155" s="13"/>
      <c r="H155" s="13"/>
      <c r="I155" s="13"/>
      <c r="J155" s="13"/>
      <c r="K155" s="13"/>
      <c r="L155" s="13"/>
      <c r="M155" s="13"/>
      <c r="N155" s="13"/>
      <c r="O155" s="1497" t="s">
        <v>477</v>
      </c>
      <c r="P155" s="1497"/>
      <c r="Q155" s="1497"/>
      <c r="R155" s="1497"/>
      <c r="S155" s="1497"/>
      <c r="T155" s="1497"/>
      <c r="U155" s="1497"/>
      <c r="V155" s="1497"/>
      <c r="W155" s="1497"/>
      <c r="X155" s="1497"/>
      <c r="Y155" s="1497"/>
      <c r="Z155" s="1497"/>
      <c r="AA155" s="1497"/>
      <c r="AB155" s="1497"/>
      <c r="AC155" s="1497"/>
      <c r="AD155" s="1497"/>
      <c r="AE155" s="1497"/>
      <c r="AF155" s="1497"/>
      <c r="AG155" s="1497"/>
      <c r="AH155" s="1497"/>
      <c r="AM155" s="25"/>
    </row>
    <row r="156" spans="1:59" ht="12.75">
      <c r="D156" s="32" t="s">
        <v>335</v>
      </c>
      <c r="F156" s="32"/>
      <c r="G156" s="32"/>
      <c r="H156" s="32"/>
      <c r="I156" s="32"/>
      <c r="J156" s="32"/>
      <c r="K156" s="32"/>
      <c r="L156" s="32"/>
      <c r="M156" s="32"/>
      <c r="N156" s="32"/>
      <c r="O156" s="1097" t="s">
        <v>1649</v>
      </c>
      <c r="P156" s="1097"/>
      <c r="Q156" s="1097"/>
      <c r="R156" s="1097"/>
      <c r="S156" s="1097"/>
      <c r="T156" s="1097"/>
      <c r="U156" s="1097"/>
      <c r="V156" s="1097"/>
      <c r="W156" s="1097"/>
      <c r="X156" s="1097"/>
      <c r="Y156" s="1097"/>
      <c r="Z156" s="1097"/>
      <c r="AA156" s="1097"/>
      <c r="AB156" s="1097"/>
      <c r="AC156" s="1097"/>
      <c r="AD156" s="1097"/>
      <c r="AE156" s="1097"/>
      <c r="AF156" s="1097"/>
      <c r="AG156" s="1097"/>
      <c r="AH156" s="1097"/>
      <c r="BG156" s="12" t="s">
        <v>329</v>
      </c>
    </row>
    <row r="157" spans="1:59" ht="12.75">
      <c r="D157" s="32" t="s">
        <v>336</v>
      </c>
      <c r="F157" s="32"/>
      <c r="G157" s="32"/>
      <c r="H157" s="32"/>
      <c r="I157" s="32"/>
      <c r="J157" s="32"/>
      <c r="K157" s="32"/>
      <c r="L157" s="32"/>
      <c r="M157" s="32"/>
      <c r="N157" s="32"/>
      <c r="O157" s="1095" t="s">
        <v>1650</v>
      </c>
      <c r="P157" s="1218"/>
      <c r="Q157" s="1218"/>
      <c r="R157" s="1218"/>
      <c r="S157" s="1218"/>
      <c r="T157" s="1218"/>
      <c r="U157" s="1218"/>
      <c r="V157" s="1218"/>
      <c r="W157" s="1218"/>
      <c r="X157" s="1218"/>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12">
        <v>93901</v>
      </c>
      <c r="P158" s="1312"/>
      <c r="Q158" s="1312"/>
      <c r="R158" s="1312"/>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11" t="s">
        <v>1651</v>
      </c>
      <c r="P159" s="1311"/>
      <c r="Q159" s="1311"/>
      <c r="R159" s="1311"/>
      <c r="S159" s="1311"/>
      <c r="T159" s="1311"/>
      <c r="V159" s="149" t="s">
        <v>287</v>
      </c>
      <c r="W159" s="1313"/>
      <c r="X159" s="1313"/>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11" t="s">
        <v>1652</v>
      </c>
      <c r="P160" s="1311"/>
      <c r="Q160" s="1311"/>
      <c r="R160" s="1311"/>
      <c r="S160" s="1311"/>
      <c r="T160" s="1311"/>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2" t="s">
        <v>1653</v>
      </c>
      <c r="P161" s="1492"/>
      <c r="Q161" s="1492"/>
      <c r="R161" s="1492"/>
      <c r="S161" s="1492"/>
      <c r="T161" s="1492"/>
      <c r="U161" s="1492"/>
      <c r="V161" s="1492"/>
      <c r="W161" s="1492"/>
      <c r="X161" s="1492"/>
      <c r="Y161" s="1492"/>
      <c r="Z161" s="1492"/>
      <c r="AA161" s="1492"/>
      <c r="AB161" s="1492"/>
      <c r="AC161" s="1492"/>
      <c r="AD161" s="1492"/>
      <c r="AE161" s="1492"/>
      <c r="AF161" s="1492"/>
      <c r="AG161" s="1492"/>
      <c r="AH161" s="1492"/>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3" t="s">
        <v>1510</v>
      </c>
      <c r="E164" s="1493"/>
      <c r="F164" s="1493"/>
      <c r="G164" s="1493"/>
      <c r="H164" s="1493"/>
      <c r="I164" s="1493"/>
      <c r="J164" s="1493"/>
      <c r="K164" s="1493"/>
      <c r="L164" s="1493"/>
      <c r="M164" s="1493"/>
      <c r="N164" s="1493"/>
      <c r="O164" s="1493"/>
      <c r="P164" s="1493"/>
      <c r="Q164" s="1493"/>
      <c r="R164" s="1493"/>
      <c r="S164" s="1493"/>
      <c r="T164" s="1493"/>
      <c r="U164" s="1493"/>
      <c r="V164" s="1493"/>
      <c r="W164" s="1493"/>
      <c r="X164" s="1493"/>
      <c r="Y164" s="1493"/>
      <c r="Z164" s="1493"/>
      <c r="AA164" s="1493"/>
      <c r="AB164" s="1493"/>
      <c r="AC164" s="1493"/>
      <c r="AD164" s="1493"/>
      <c r="AE164" s="1493"/>
      <c r="AF164" s="1493"/>
      <c r="AG164" s="1493"/>
      <c r="AH164" s="1493"/>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59" t="s">
        <v>586</v>
      </c>
      <c r="B169" s="1259"/>
      <c r="C169" s="1259"/>
      <c r="D169" s="1259"/>
      <c r="E169" s="1259"/>
      <c r="F169" s="1259"/>
      <c r="G169" s="1259"/>
      <c r="H169" s="1259"/>
      <c r="I169" s="1259"/>
      <c r="J169" s="1259"/>
      <c r="K169" s="1259"/>
      <c r="L169" s="1259"/>
      <c r="M169" s="1259"/>
      <c r="N169" s="1259"/>
      <c r="O169" s="1259"/>
      <c r="P169" s="1259"/>
      <c r="Q169" s="1259"/>
      <c r="R169" s="1259"/>
      <c r="S169" s="1259"/>
      <c r="T169" s="1259"/>
      <c r="U169" s="1259"/>
      <c r="V169" s="1259"/>
      <c r="W169" s="1259"/>
      <c r="X169" s="1259"/>
      <c r="Y169" s="1259"/>
      <c r="Z169" s="1259"/>
      <c r="AA169" s="1259"/>
      <c r="AB169" s="1259"/>
      <c r="AC169" s="1259"/>
      <c r="AD169" s="1259"/>
      <c r="AE169" s="1259"/>
      <c r="AF169" s="1259"/>
      <c r="AG169" s="1259"/>
      <c r="AH169" s="1259"/>
      <c r="AI169" s="1259"/>
      <c r="AJ169" s="1259"/>
      <c r="AK169" s="1259"/>
      <c r="AL169" s="1259"/>
      <c r="BA169" s="36" t="s">
        <v>727</v>
      </c>
      <c r="BG169" s="12" t="s">
        <v>535</v>
      </c>
    </row>
    <row r="170" spans="1:59" ht="13.5" thickBot="1">
      <c r="A170" s="1260"/>
      <c r="B170" s="1260"/>
      <c r="C170" s="1260"/>
      <c r="D170" s="1260"/>
      <c r="E170" s="1260"/>
      <c r="F170" s="1260"/>
      <c r="G170" s="1260"/>
      <c r="H170" s="1260"/>
      <c r="I170" s="1260"/>
      <c r="J170" s="1260"/>
      <c r="K170" s="1260"/>
      <c r="L170" s="1260"/>
      <c r="M170" s="1260"/>
      <c r="N170" s="1260"/>
      <c r="O170" s="1260"/>
      <c r="P170" s="1260"/>
      <c r="Q170" s="1260"/>
      <c r="R170" s="1260"/>
      <c r="S170" s="1260"/>
      <c r="T170" s="1260"/>
      <c r="U170" s="1260"/>
      <c r="V170" s="1260"/>
      <c r="W170" s="1260"/>
      <c r="X170" s="1260"/>
      <c r="Y170" s="1260"/>
      <c r="Z170" s="1260"/>
      <c r="AA170" s="1260"/>
      <c r="AB170" s="1260"/>
      <c r="AC170" s="1260"/>
      <c r="AD170" s="1260"/>
      <c r="AE170" s="1260"/>
      <c r="AF170" s="1260"/>
      <c r="AG170" s="1260"/>
      <c r="AH170" s="1260"/>
      <c r="AI170" s="1260"/>
      <c r="AJ170" s="1260"/>
      <c r="AK170" s="1260"/>
      <c r="AL170" s="1260"/>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1" t="s">
        <v>403</v>
      </c>
      <c r="K173" s="1491"/>
      <c r="L173" s="1491"/>
      <c r="M173" s="1491"/>
      <c r="N173" s="1491"/>
      <c r="O173" s="1491"/>
      <c r="P173" s="1491"/>
      <c r="Q173" s="1491"/>
      <c r="R173" s="1491"/>
      <c r="S173" s="1491"/>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97" t="s">
        <v>1654</v>
      </c>
      <c r="K174" s="1097"/>
      <c r="L174" s="1097"/>
      <c r="M174" s="1097"/>
      <c r="N174" s="1097"/>
      <c r="O174" s="1097"/>
      <c r="P174" s="1097"/>
      <c r="Q174" s="1097"/>
      <c r="R174" s="1097"/>
      <c r="S174" s="1097"/>
      <c r="T174" s="1097"/>
      <c r="U174" s="1097"/>
      <c r="V174" s="1097"/>
      <c r="W174" s="1097"/>
      <c r="X174" s="1097"/>
      <c r="Y174" s="1097"/>
      <c r="Z174" s="1097"/>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8"/>
      <c r="V175" s="1098"/>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6"/>
      <c r="V176" s="1486"/>
      <c r="W176" s="4" t="s">
        <v>328</v>
      </c>
      <c r="X176" s="1496"/>
      <c r="Y176" s="1496"/>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8" t="s">
        <v>592</v>
      </c>
      <c r="S177" s="1098"/>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6"/>
      <c r="AG178" s="1096"/>
      <c r="AH178" s="4" t="s">
        <v>328</v>
      </c>
      <c r="AI178" s="1117"/>
      <c r="AJ178" s="1117"/>
      <c r="AK178" s="1117"/>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8" t="s">
        <v>592</v>
      </c>
      <c r="Y180" s="1098"/>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099" t="str">
        <f>H18</f>
        <v>Steinbeck Commons</v>
      </c>
      <c r="J186" s="1099"/>
      <c r="K186" s="1099"/>
      <c r="L186" s="1099"/>
      <c r="M186" s="1099"/>
      <c r="N186" s="1099"/>
      <c r="O186" s="1099"/>
      <c r="P186" s="1099"/>
      <c r="Q186" s="1099"/>
      <c r="R186" s="1099"/>
      <c r="S186" s="1099"/>
      <c r="T186" s="1099"/>
      <c r="U186" s="1099"/>
      <c r="V186" s="1099"/>
      <c r="W186" s="1099"/>
      <c r="X186" s="1099"/>
      <c r="Y186" s="1099"/>
      <c r="Z186" s="1099"/>
      <c r="AA186" s="1099"/>
      <c r="AB186" s="1099"/>
      <c r="AC186" s="1099"/>
      <c r="AD186" s="1099"/>
      <c r="AE186" s="1099"/>
      <c r="AF186" s="25"/>
      <c r="AH186" s="25"/>
      <c r="AJ186" s="3"/>
      <c r="AK186" s="3"/>
      <c r="AL186" s="3"/>
      <c r="BA186" s="36" t="s">
        <v>247</v>
      </c>
      <c r="BG186" s="12" t="s">
        <v>69</v>
      </c>
    </row>
    <row r="187" spans="1:59" ht="12.75">
      <c r="A187" s="25"/>
      <c r="C187" s="45"/>
      <c r="D187" s="25" t="s">
        <v>630</v>
      </c>
      <c r="E187" s="25"/>
      <c r="F187" s="25"/>
      <c r="G187" s="25"/>
      <c r="H187" s="25"/>
      <c r="I187" s="1119" t="s">
        <v>1655</v>
      </c>
      <c r="J187" s="1119"/>
      <c r="K187" s="1119"/>
      <c r="L187" s="1119"/>
      <c r="M187" s="1119"/>
      <c r="N187" s="1119"/>
      <c r="O187" s="1119"/>
      <c r="P187" s="1119"/>
      <c r="Q187" s="1119"/>
      <c r="R187" s="1119"/>
      <c r="S187" s="1119"/>
      <c r="T187" s="1119"/>
      <c r="U187" s="1119"/>
      <c r="V187" s="1119"/>
      <c r="W187" s="1119"/>
      <c r="X187" s="1119"/>
      <c r="Y187" s="1119"/>
      <c r="Z187" s="1119"/>
      <c r="AA187" s="1119"/>
      <c r="AB187" s="1119"/>
      <c r="AC187" s="1119"/>
      <c r="AD187" s="1119"/>
      <c r="AE187" s="1119"/>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6"/>
      <c r="F189" s="1316"/>
      <c r="G189" s="1316"/>
      <c r="H189" s="1316"/>
      <c r="I189" s="1316"/>
      <c r="J189" s="1316"/>
      <c r="K189" s="1316"/>
      <c r="L189" s="1316"/>
      <c r="M189" s="1316"/>
      <c r="N189" s="1316"/>
      <c r="O189" s="1316"/>
      <c r="P189" s="1316"/>
      <c r="Q189" s="1316"/>
      <c r="R189" s="1316"/>
      <c r="S189" s="1316"/>
      <c r="T189" s="1316"/>
      <c r="U189" s="1316"/>
      <c r="V189" s="1316"/>
      <c r="W189" s="1316"/>
      <c r="X189" s="1316"/>
      <c r="Y189" s="1316"/>
      <c r="Z189" s="1316"/>
      <c r="AA189" s="1316"/>
      <c r="AB189" s="1316"/>
      <c r="AC189" s="1316"/>
      <c r="AD189" s="1316"/>
      <c r="AE189" s="1316"/>
      <c r="AF189" s="25"/>
      <c r="AH189" s="25"/>
      <c r="AJ189" s="3"/>
      <c r="AK189" s="3"/>
      <c r="AL189" s="3"/>
      <c r="AP189" s="12" t="s">
        <v>329</v>
      </c>
      <c r="BA189" s="36" t="s">
        <v>251</v>
      </c>
      <c r="BG189" s="12" t="s">
        <v>72</v>
      </c>
    </row>
    <row r="190" spans="1:59" ht="12.75">
      <c r="A190" s="25"/>
      <c r="C190" s="45"/>
      <c r="D190" s="25"/>
      <c r="E190" s="1317"/>
      <c r="F190" s="1317"/>
      <c r="G190" s="1317"/>
      <c r="H190" s="1317"/>
      <c r="I190" s="1317"/>
      <c r="J190" s="1317"/>
      <c r="K190" s="1317"/>
      <c r="L190" s="1317"/>
      <c r="M190" s="1317"/>
      <c r="N190" s="1317"/>
      <c r="O190" s="1317"/>
      <c r="P190" s="1317"/>
      <c r="Q190" s="1317"/>
      <c r="R190" s="1317"/>
      <c r="S190" s="1317"/>
      <c r="T190" s="1317"/>
      <c r="U190" s="1317"/>
      <c r="V190" s="1317"/>
      <c r="W190" s="1317"/>
      <c r="X190" s="1317"/>
      <c r="Y190" s="1317"/>
      <c r="Z190" s="1317"/>
      <c r="AA190" s="1317"/>
      <c r="AB190" s="1317"/>
      <c r="AC190" s="1317"/>
      <c r="AD190" s="1317"/>
      <c r="AE190" s="1317"/>
      <c r="AF190" s="25"/>
      <c r="AH190" s="25"/>
      <c r="AJ190" s="3"/>
      <c r="AK190" s="3"/>
      <c r="AL190" s="3"/>
      <c r="AP190" s="12" t="s">
        <v>1194</v>
      </c>
      <c r="BA190" s="36" t="s">
        <v>686</v>
      </c>
      <c r="BG190" s="12" t="s">
        <v>73</v>
      </c>
    </row>
    <row r="191" spans="1:59" ht="12.75">
      <c r="A191" s="25"/>
      <c r="C191" s="45"/>
      <c r="D191" s="25" t="s">
        <v>631</v>
      </c>
      <c r="E191" s="25"/>
      <c r="I191" s="1097" t="s">
        <v>1650</v>
      </c>
      <c r="J191" s="1097"/>
      <c r="K191" s="1097"/>
      <c r="L191" s="1097"/>
      <c r="M191" s="1097"/>
      <c r="N191" s="1097"/>
      <c r="O191" s="1097"/>
      <c r="P191" s="1097"/>
      <c r="Q191" s="25" t="s">
        <v>633</v>
      </c>
      <c r="T191" s="1097" t="s">
        <v>66</v>
      </c>
      <c r="U191" s="1097"/>
      <c r="V191" s="1097"/>
      <c r="W191" s="1097"/>
      <c r="X191" s="1097"/>
      <c r="Y191" s="1097"/>
      <c r="Z191" s="1097"/>
      <c r="AA191" s="1097"/>
      <c r="AB191" s="1097"/>
      <c r="AC191" s="1097"/>
      <c r="AD191" s="1097"/>
      <c r="AE191" s="1097"/>
      <c r="AH191" s="25"/>
      <c r="AJ191" s="3"/>
      <c r="AK191" s="3"/>
      <c r="AL191" s="3"/>
      <c r="AP191" s="12" t="s">
        <v>1195</v>
      </c>
      <c r="BA191" s="36" t="s">
        <v>743</v>
      </c>
      <c r="BG191" s="12" t="s">
        <v>789</v>
      </c>
    </row>
    <row r="192" spans="1:59" ht="12.75">
      <c r="A192" s="25"/>
      <c r="C192" s="46"/>
      <c r="D192" s="25" t="s">
        <v>634</v>
      </c>
      <c r="E192" s="25"/>
      <c r="F192" s="25"/>
      <c r="G192" s="25"/>
      <c r="I192" s="1119">
        <v>93901</v>
      </c>
      <c r="J192" s="1119"/>
      <c r="K192" s="1119"/>
      <c r="L192" s="1119"/>
      <c r="M192" s="1119"/>
      <c r="N192" s="1119"/>
      <c r="O192" s="25" t="s">
        <v>636</v>
      </c>
      <c r="P192" s="25"/>
      <c r="Q192" s="25"/>
      <c r="R192" s="25"/>
      <c r="S192" s="25"/>
      <c r="T192" s="1490">
        <v>13</v>
      </c>
      <c r="U192" s="1490"/>
      <c r="V192" s="1490"/>
      <c r="W192" s="1490"/>
      <c r="X192" s="1490"/>
      <c r="Y192" s="1490"/>
      <c r="Z192" s="1490"/>
      <c r="AA192" s="1490"/>
      <c r="AB192" s="1490"/>
      <c r="AC192" s="1490"/>
      <c r="AD192" s="1490"/>
      <c r="AE192" s="1490"/>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16" t="s">
        <v>1656</v>
      </c>
      <c r="O193" s="1316"/>
      <c r="P193" s="1316"/>
      <c r="Q193" s="1316"/>
      <c r="R193" s="1316"/>
      <c r="S193" s="1316"/>
      <c r="T193" s="1316"/>
      <c r="U193" s="1316"/>
      <c r="V193" s="1316"/>
      <c r="W193" s="1316"/>
      <c r="X193" s="1316"/>
      <c r="Y193" s="1316"/>
      <c r="Z193" s="1316"/>
      <c r="AA193" s="1316"/>
      <c r="AB193" s="1316"/>
      <c r="AC193" s="1316"/>
      <c r="AD193" s="1316"/>
      <c r="AE193" s="1316"/>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17"/>
      <c r="O194" s="1317"/>
      <c r="P194" s="1317"/>
      <c r="Q194" s="1317"/>
      <c r="R194" s="1317"/>
      <c r="S194" s="1317"/>
      <c r="T194" s="1317"/>
      <c r="U194" s="1317"/>
      <c r="V194" s="1317"/>
      <c r="W194" s="1317"/>
      <c r="X194" s="1317"/>
      <c r="Y194" s="1317"/>
      <c r="Z194" s="1317"/>
      <c r="AA194" s="1317"/>
      <c r="AB194" s="1317"/>
      <c r="AC194" s="1317"/>
      <c r="AD194" s="1317"/>
      <c r="AE194" s="1317"/>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8" t="s">
        <v>723</v>
      </c>
      <c r="U195" s="1098"/>
      <c r="W195" s="25" t="s">
        <v>739</v>
      </c>
      <c r="X195" s="25"/>
      <c r="Y195" s="25"/>
      <c r="Z195" s="25"/>
      <c r="AA195" s="25"/>
      <c r="AB195" s="25"/>
      <c r="AC195" s="25"/>
      <c r="AD195" s="25"/>
      <c r="AE195" s="25"/>
      <c r="AF195" s="25"/>
      <c r="AG195" s="25"/>
      <c r="AH195" s="1098">
        <v>20</v>
      </c>
      <c r="AI195" s="1098"/>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3" t="s">
        <v>592</v>
      </c>
      <c r="U196" s="1223"/>
      <c r="W196" s="25" t="s">
        <v>740</v>
      </c>
      <c r="X196" s="25"/>
      <c r="Y196" s="25"/>
      <c r="Z196" s="25"/>
      <c r="AA196" s="25"/>
      <c r="AB196" s="25"/>
      <c r="AC196" s="25"/>
      <c r="AD196" s="25"/>
      <c r="AE196" s="25"/>
      <c r="AF196" s="25"/>
      <c r="AG196" s="25"/>
      <c r="AH196" s="1098">
        <v>30</v>
      </c>
      <c r="AI196" s="1098"/>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3" t="s">
        <v>723</v>
      </c>
      <c r="U197" s="1223"/>
      <c r="V197" s="12"/>
      <c r="W197" s="25" t="s">
        <v>741</v>
      </c>
      <c r="X197" s="25"/>
      <c r="Y197" s="25"/>
      <c r="Z197" s="25"/>
      <c r="AA197" s="25"/>
      <c r="AB197" s="25"/>
      <c r="AC197" s="25"/>
      <c r="AD197" s="25"/>
      <c r="AE197" s="25"/>
      <c r="AF197" s="25"/>
      <c r="AG197" s="25"/>
      <c r="AH197" s="1098">
        <v>12</v>
      </c>
      <c r="AI197" s="1098"/>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3" t="s">
        <v>723</v>
      </c>
      <c r="Z198" s="1223"/>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099" t="s">
        <v>417</v>
      </c>
      <c r="E203" s="1099"/>
      <c r="F203" s="1099"/>
      <c r="G203" s="1099"/>
      <c r="H203" s="1099"/>
      <c r="I203" s="1099"/>
      <c r="J203" s="1099"/>
      <c r="K203" s="1099"/>
      <c r="L203" s="1099"/>
      <c r="M203" s="1099"/>
      <c r="P203" s="1484">
        <f>M26</f>
        <v>1128445</v>
      </c>
      <c r="Q203" s="1314"/>
      <c r="R203" s="1314"/>
      <c r="S203" s="1314"/>
      <c r="T203" s="1314"/>
      <c r="U203" s="1314"/>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15" t="s">
        <v>1533</v>
      </c>
      <c r="E204" s="1099"/>
      <c r="F204" s="1099"/>
      <c r="G204" s="1099"/>
      <c r="H204" s="1099"/>
      <c r="I204" s="1099"/>
      <c r="J204" s="1099"/>
      <c r="K204" s="1099"/>
      <c r="L204" s="1099"/>
      <c r="M204" s="1099"/>
      <c r="P204" s="1314">
        <f>M27</f>
        <v>0</v>
      </c>
      <c r="Q204" s="1314"/>
      <c r="R204" s="1314"/>
      <c r="S204" s="1314"/>
      <c r="T204" s="1314"/>
      <c r="U204" s="1314"/>
      <c r="V204" s="47"/>
      <c r="W204" s="25" t="s">
        <v>1534</v>
      </c>
      <c r="X204" s="25"/>
      <c r="Y204" s="25"/>
      <c r="Z204" s="25"/>
      <c r="AA204" s="25"/>
      <c r="AB204" s="25"/>
      <c r="AC204" s="25"/>
      <c r="AD204" s="25"/>
      <c r="AE204" s="25"/>
      <c r="AF204" s="1098" t="s">
        <v>723</v>
      </c>
      <c r="AG204" s="1098"/>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18" t="s">
        <v>1657</v>
      </c>
      <c r="E207" s="1218"/>
      <c r="F207" s="1218"/>
      <c r="G207" s="1218"/>
      <c r="H207" s="1218"/>
      <c r="I207" s="1218"/>
      <c r="J207" s="1218"/>
      <c r="K207" s="1218"/>
      <c r="L207" s="1218"/>
      <c r="M207" s="121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18" t="s">
        <v>1194</v>
      </c>
      <c r="E210" s="1218"/>
      <c r="F210" s="1218"/>
      <c r="G210" s="1218"/>
      <c r="H210" s="1218"/>
      <c r="I210" s="1218"/>
      <c r="J210" s="1218"/>
      <c r="K210" s="1218"/>
      <c r="L210" s="1218"/>
      <c r="M210" s="1218"/>
      <c r="N210" s="12" t="s">
        <v>1518</v>
      </c>
      <c r="O210" s="743"/>
      <c r="P210" s="743"/>
      <c r="Q210" s="743"/>
      <c r="R210" s="743"/>
      <c r="S210" s="743"/>
      <c r="T210" s="743"/>
      <c r="U210" s="743"/>
      <c r="V210" s="743"/>
      <c r="W210" s="743"/>
      <c r="X210" s="743"/>
      <c r="Y210" s="743"/>
      <c r="Z210" s="743"/>
      <c r="AH210" s="1098"/>
      <c r="AI210" s="1098"/>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18" t="s">
        <v>1477</v>
      </c>
      <c r="E215" s="1218"/>
      <c r="F215" s="1218"/>
      <c r="G215" s="1218"/>
      <c r="H215" s="1218"/>
      <c r="I215" s="1218"/>
      <c r="J215" s="1218"/>
      <c r="K215" s="1218"/>
      <c r="L215" s="1218"/>
      <c r="M215" s="1218"/>
      <c r="N215" s="1218"/>
      <c r="O215" s="1218"/>
      <c r="P215" s="1218"/>
      <c r="Q215" s="1218"/>
      <c r="R215" s="1218"/>
      <c r="S215" s="1218"/>
      <c r="T215" s="1218"/>
      <c r="U215" s="1218"/>
      <c r="V215" s="1218"/>
      <c r="W215" s="1218"/>
      <c r="X215" s="1218"/>
      <c r="Y215" s="1218"/>
      <c r="Z215" s="1218"/>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59" t="s">
        <v>587</v>
      </c>
      <c r="B217" s="1259"/>
      <c r="C217" s="1259"/>
      <c r="D217" s="1259"/>
      <c r="E217" s="1259"/>
      <c r="F217" s="1259"/>
      <c r="G217" s="1259"/>
      <c r="H217" s="1259"/>
      <c r="I217" s="1259"/>
      <c r="J217" s="1259"/>
      <c r="K217" s="1259"/>
      <c r="L217" s="1259"/>
      <c r="M217" s="1259"/>
      <c r="N217" s="1259"/>
      <c r="O217" s="1259"/>
      <c r="P217" s="1259"/>
      <c r="Q217" s="1259"/>
      <c r="R217" s="1259"/>
      <c r="S217" s="1259"/>
      <c r="T217" s="1259"/>
      <c r="U217" s="1259"/>
      <c r="V217" s="1259"/>
      <c r="W217" s="1259"/>
      <c r="X217" s="1259"/>
      <c r="Y217" s="1259"/>
      <c r="Z217" s="1259"/>
      <c r="AA217" s="1259"/>
      <c r="AB217" s="1259"/>
      <c r="AC217" s="1259"/>
      <c r="AD217" s="1259"/>
      <c r="AE217" s="1259"/>
      <c r="AF217" s="1259"/>
      <c r="AG217" s="1259"/>
      <c r="AH217" s="1259"/>
      <c r="AI217" s="1259"/>
      <c r="AJ217" s="1259"/>
      <c r="AK217" s="1259"/>
      <c r="AL217" s="1259"/>
      <c r="AN217" s="58"/>
      <c r="AO217" s="58"/>
      <c r="AP217" s="12" t="s">
        <v>409</v>
      </c>
      <c r="BD217" s="61"/>
    </row>
    <row r="218" spans="1:59" ht="13.5" thickBot="1">
      <c r="A218" s="1260"/>
      <c r="B218" s="1260"/>
      <c r="C218" s="1260"/>
      <c r="D218" s="1260"/>
      <c r="E218" s="1260"/>
      <c r="F218" s="1260"/>
      <c r="G218" s="1260"/>
      <c r="H218" s="1260"/>
      <c r="I218" s="1260"/>
      <c r="J218" s="1260"/>
      <c r="K218" s="1260"/>
      <c r="L218" s="1260"/>
      <c r="M218" s="1260"/>
      <c r="N218" s="1260"/>
      <c r="O218" s="1260"/>
      <c r="P218" s="1260"/>
      <c r="Q218" s="1260"/>
      <c r="R218" s="1260"/>
      <c r="S218" s="1260"/>
      <c r="T218" s="1260"/>
      <c r="U218" s="1260"/>
      <c r="V218" s="1260"/>
      <c r="W218" s="1260"/>
      <c r="X218" s="1260"/>
      <c r="Y218" s="1260"/>
      <c r="Z218" s="1260"/>
      <c r="AA218" s="1260"/>
      <c r="AB218" s="1260"/>
      <c r="AC218" s="1260"/>
      <c r="AD218" s="1260"/>
      <c r="AE218" s="1260"/>
      <c r="AF218" s="1260"/>
      <c r="AG218" s="1260"/>
      <c r="AH218" s="1260"/>
      <c r="AI218" s="1260"/>
      <c r="AJ218" s="1260"/>
      <c r="AK218" s="1260"/>
      <c r="AL218" s="1260"/>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8" t="s">
        <v>642</v>
      </c>
      <c r="AJ221" s="1098"/>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8" t="s">
        <v>642</v>
      </c>
      <c r="AJ222" s="1098"/>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8" t="s">
        <v>642</v>
      </c>
      <c r="AJ223" s="1098"/>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8" t="s">
        <v>642</v>
      </c>
      <c r="AJ224" s="1098"/>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498" t="str">
        <f>H16</f>
        <v>SF Steinbeck Commons, L.P</v>
      </c>
      <c r="N227" s="1498"/>
      <c r="O227" s="1498"/>
      <c r="P227" s="1498"/>
      <c r="Q227" s="1498"/>
      <c r="R227" s="1498"/>
      <c r="S227" s="1498"/>
      <c r="T227" s="1498"/>
      <c r="U227" s="1498"/>
      <c r="V227" s="1498"/>
      <c r="W227" s="1498"/>
      <c r="X227" s="1498"/>
      <c r="Y227" s="1498"/>
      <c r="Z227" s="1498"/>
      <c r="AA227" s="1498"/>
      <c r="AB227" s="1498"/>
      <c r="AC227" s="1498"/>
      <c r="AD227" s="1498"/>
      <c r="AE227" s="1498"/>
      <c r="AF227" s="1498"/>
      <c r="AG227" s="1498"/>
      <c r="AH227" s="1498"/>
      <c r="AI227" s="1498"/>
      <c r="AJ227" s="1498"/>
      <c r="AK227" s="1498"/>
      <c r="AO227" s="344" t="s">
        <v>585</v>
      </c>
      <c r="AT227" s="406">
        <f>IF(AND(AND($M$244="nonprofit",$M$252="for profit",$M$260="nonprofit")),2,0)</f>
        <v>0</v>
      </c>
    </row>
    <row r="228" spans="1:59" ht="12.75">
      <c r="D228" s="57" t="s">
        <v>92</v>
      </c>
      <c r="E228" s="57"/>
      <c r="F228" s="57"/>
      <c r="G228" s="57"/>
      <c r="H228" s="57"/>
      <c r="I228" s="57"/>
      <c r="J228" s="57"/>
      <c r="K228" s="7"/>
      <c r="M228" s="1095" t="s">
        <v>1665</v>
      </c>
      <c r="N228" s="1218"/>
      <c r="O228" s="1218"/>
      <c r="P228" s="1218"/>
      <c r="Q228" s="1218"/>
      <c r="R228" s="1218"/>
      <c r="S228" s="1218"/>
      <c r="T228" s="1218"/>
      <c r="U228" s="1218"/>
      <c r="V228" s="1218"/>
      <c r="W228" s="1218"/>
      <c r="X228" s="1218"/>
      <c r="Y228" s="1218"/>
      <c r="Z228" s="1218"/>
      <c r="AA228" s="1218"/>
      <c r="AB228" s="1218"/>
      <c r="AC228" s="1218"/>
      <c r="AD228" s="1218"/>
      <c r="AE228" s="1218"/>
      <c r="AM228" s="7"/>
      <c r="AO228" s="344" t="s">
        <v>585</v>
      </c>
      <c r="AT228" s="405">
        <f>IF(AND(AND($M$244="for profit",$M$252="nonprofit",$M$260="nonprofit")),2,0)</f>
        <v>0</v>
      </c>
      <c r="BB228" s="61"/>
    </row>
    <row r="229" spans="1:59" ht="12.75">
      <c r="D229" s="57" t="s">
        <v>631</v>
      </c>
      <c r="E229" s="57"/>
      <c r="M229" s="1095" t="s">
        <v>1664</v>
      </c>
      <c r="N229" s="1218"/>
      <c r="O229" s="1218"/>
      <c r="P229" s="1218"/>
      <c r="Q229" s="1218"/>
      <c r="R229" s="1218"/>
      <c r="S229" s="1218"/>
      <c r="T229" s="1218"/>
      <c r="V229" s="59" t="s">
        <v>93</v>
      </c>
      <c r="W229" s="1225" t="s">
        <v>1660</v>
      </c>
      <c r="X229" s="1102"/>
      <c r="Y229" s="57" t="s">
        <v>634</v>
      </c>
      <c r="AC229" s="1218">
        <v>98466</v>
      </c>
      <c r="AD229" s="1218"/>
      <c r="AE229" s="1218"/>
      <c r="AO229" s="402"/>
      <c r="AT229" s="403"/>
    </row>
    <row r="230" spans="1:59" ht="12.75">
      <c r="D230" s="60" t="s">
        <v>94</v>
      </c>
      <c r="E230" s="7"/>
      <c r="F230" s="7"/>
      <c r="G230" s="7"/>
      <c r="H230" s="7"/>
      <c r="I230" s="7"/>
      <c r="J230" s="7"/>
      <c r="K230" s="29"/>
      <c r="M230" s="1095" t="s">
        <v>1670</v>
      </c>
      <c r="N230" s="1218"/>
      <c r="O230" s="1218"/>
      <c r="P230" s="1218"/>
      <c r="Q230" s="1218"/>
      <c r="R230" s="1218"/>
      <c r="S230" s="1218"/>
      <c r="T230" s="1218"/>
      <c r="U230" s="1218"/>
      <c r="V230" s="1218"/>
      <c r="W230" s="1218"/>
      <c r="X230" s="1218"/>
      <c r="Y230" s="1218"/>
      <c r="Z230" s="1218"/>
      <c r="AA230" s="1218"/>
      <c r="AB230" s="1218"/>
      <c r="AC230" s="1218"/>
      <c r="AD230" s="1218"/>
      <c r="AE230" s="1218"/>
      <c r="AI230" s="7"/>
      <c r="AJ230" s="7"/>
      <c r="AK230" s="7"/>
      <c r="AL230" s="7"/>
      <c r="AM230" s="7"/>
      <c r="AO230" s="400" t="s">
        <v>584</v>
      </c>
      <c r="AT230" s="406">
        <f>IF(AND(AND($M$244="nonprofit",$M$252="nonprofit",$M$260="(select one)")),1,0)</f>
        <v>0</v>
      </c>
    </row>
    <row r="231" spans="1:59" ht="12.75">
      <c r="D231" s="60" t="s">
        <v>95</v>
      </c>
      <c r="E231" s="7"/>
      <c r="F231" s="7"/>
      <c r="M231" s="1100" t="s">
        <v>1671</v>
      </c>
      <c r="N231" s="1101"/>
      <c r="O231" s="1101"/>
      <c r="P231" s="1101"/>
      <c r="Q231" s="1101"/>
      <c r="R231" s="1101"/>
      <c r="S231" s="7" t="s">
        <v>220</v>
      </c>
      <c r="T231" s="7"/>
      <c r="U231" s="1102"/>
      <c r="V231" s="1102"/>
      <c r="W231" s="1102"/>
      <c r="X231" s="7" t="s">
        <v>96</v>
      </c>
      <c r="Z231" s="1101"/>
      <c r="AA231" s="1101"/>
      <c r="AB231" s="1101"/>
      <c r="AC231" s="1101"/>
      <c r="AD231" s="1101"/>
      <c r="AE231" s="1101"/>
      <c r="AO231" s="400" t="s">
        <v>584</v>
      </c>
      <c r="AT231" s="406">
        <f>IF(AND(AND($M$244="nonprofit",$M$252="nonprofit",$M$260="nonprofit")),1,0)</f>
        <v>0</v>
      </c>
    </row>
    <row r="232" spans="1:59" ht="12.75">
      <c r="D232" s="60" t="s">
        <v>97</v>
      </c>
      <c r="E232" s="7"/>
      <c r="F232" s="7"/>
      <c r="M232" s="1492" t="s">
        <v>1745</v>
      </c>
      <c r="N232" s="1492"/>
      <c r="O232" s="1492"/>
      <c r="P232" s="1492"/>
      <c r="Q232" s="1492"/>
      <c r="R232" s="1492"/>
      <c r="S232" s="1492"/>
      <c r="T232" s="1492"/>
      <c r="U232" s="1492"/>
      <c r="V232" s="1492"/>
      <c r="W232" s="1492"/>
      <c r="X232" s="1492"/>
      <c r="Y232" s="1492"/>
      <c r="Z232" s="1492"/>
      <c r="AA232" s="1492"/>
      <c r="AB232" s="1492"/>
      <c r="AC232" s="1492"/>
      <c r="AD232" s="1492"/>
      <c r="AE232" s="1492"/>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19" t="s">
        <v>329</v>
      </c>
      <c r="N233" s="1119"/>
      <c r="O233" s="1119"/>
      <c r="P233" s="1119"/>
      <c r="Q233" s="1119"/>
      <c r="R233" s="1119"/>
      <c r="S233" s="1119"/>
      <c r="T233" s="1119"/>
      <c r="U233" s="404" t="s">
        <v>1005</v>
      </c>
      <c r="V233" s="335"/>
      <c r="W233" s="335"/>
      <c r="X233" s="335"/>
      <c r="Y233" s="335"/>
      <c r="Z233" s="335"/>
      <c r="AA233" s="1261"/>
      <c r="AB233" s="1261"/>
      <c r="AC233" s="1261"/>
      <c r="AD233" s="1261"/>
      <c r="AE233" s="1261"/>
      <c r="AF233" s="1261"/>
      <c r="AG233" s="1261"/>
      <c r="AH233" s="1261"/>
      <c r="AI233" s="1261"/>
      <c r="AJ233" s="1261"/>
      <c r="AK233" s="1261"/>
      <c r="AL233" s="58"/>
      <c r="AO233" s="400" t="s">
        <v>972</v>
      </c>
      <c r="AT233" s="406">
        <f>IF(AND(AND($M$244="for profit",$M$252="for profit",$M$260="(select one)")),3,0)</f>
        <v>0</v>
      </c>
    </row>
    <row r="234" spans="1:59" ht="12.75">
      <c r="D234" s="12" t="s">
        <v>578</v>
      </c>
      <c r="M234" s="1097"/>
      <c r="N234" s="1097"/>
      <c r="O234" s="1097"/>
      <c r="P234" s="1097"/>
      <c r="Q234" s="1097"/>
      <c r="R234" s="1097"/>
      <c r="S234" s="1097"/>
      <c r="T234" s="1097"/>
      <c r="U234" s="1097"/>
      <c r="V234" s="1097"/>
      <c r="W234" s="1097"/>
      <c r="X234" s="1097"/>
      <c r="Y234" s="1097"/>
      <c r="Z234" s="1097"/>
      <c r="AA234" s="1097"/>
      <c r="AB234" s="1097"/>
      <c r="AC234" s="1097"/>
      <c r="AD234" s="1097"/>
      <c r="AE234" s="1097"/>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488" t="s">
        <v>1658</v>
      </c>
      <c r="N238" s="1254"/>
      <c r="O238" s="1254"/>
      <c r="P238" s="1254"/>
      <c r="Q238" s="1254"/>
      <c r="R238" s="1254"/>
      <c r="S238" s="1254"/>
      <c r="T238" s="1254"/>
      <c r="U238" s="1254"/>
      <c r="V238" s="1254"/>
      <c r="W238" s="1254"/>
      <c r="X238" s="1254"/>
      <c r="Y238" s="1254"/>
      <c r="Z238" s="1254"/>
      <c r="AA238" s="1254"/>
      <c r="AB238" s="1254"/>
      <c r="AC238" s="1254"/>
      <c r="AD238" s="1254"/>
      <c r="AE238" s="1254"/>
      <c r="AF238" s="1254" t="s">
        <v>1659</v>
      </c>
      <c r="AG238" s="1254"/>
      <c r="AH238" s="1254"/>
      <c r="AI238" s="1254"/>
      <c r="AJ238" s="1254"/>
      <c r="AK238" s="1254"/>
      <c r="AT238" s="12">
        <v>1</v>
      </c>
      <c r="AU238" s="12" t="s">
        <v>581</v>
      </c>
      <c r="AZ238" s="25"/>
      <c r="BA238" s="3"/>
      <c r="BB238" s="3"/>
    </row>
    <row r="239" spans="1:59" ht="12.75">
      <c r="A239" s="29"/>
      <c r="B239" s="7"/>
      <c r="C239" s="7"/>
      <c r="D239" s="57" t="s">
        <v>92</v>
      </c>
      <c r="E239" s="57"/>
      <c r="F239" s="57"/>
      <c r="G239" s="57"/>
      <c r="H239" s="57"/>
      <c r="I239" s="57"/>
      <c r="J239" s="57"/>
      <c r="K239" s="57"/>
      <c r="L239" s="7"/>
      <c r="M239" s="1095" t="s">
        <v>1665</v>
      </c>
      <c r="N239" s="1218"/>
      <c r="O239" s="1218"/>
      <c r="P239" s="1218"/>
      <c r="Q239" s="1218"/>
      <c r="R239" s="1218"/>
      <c r="S239" s="1218"/>
      <c r="T239" s="1218"/>
      <c r="U239" s="1218"/>
      <c r="V239" s="1218"/>
      <c r="W239" s="1218"/>
      <c r="X239" s="1218"/>
      <c r="Y239" s="1218"/>
      <c r="Z239" s="1218"/>
      <c r="AA239" s="1218"/>
      <c r="AB239" s="1218"/>
      <c r="AC239" s="1218"/>
      <c r="AD239" s="1218"/>
      <c r="AE239" s="1218"/>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5" t="s">
        <v>1664</v>
      </c>
      <c r="N240" s="1218"/>
      <c r="O240" s="1218"/>
      <c r="P240" s="1218"/>
      <c r="Q240" s="1218"/>
      <c r="R240" s="1218"/>
      <c r="S240" s="1218"/>
      <c r="T240" s="1218"/>
      <c r="V240" s="59" t="s">
        <v>93</v>
      </c>
      <c r="W240" s="1225" t="s">
        <v>1660</v>
      </c>
      <c r="X240" s="1102"/>
      <c r="Y240" s="57" t="s">
        <v>634</v>
      </c>
      <c r="AC240" s="1218">
        <v>98466</v>
      </c>
      <c r="AD240" s="1218"/>
      <c r="AE240" s="1218"/>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5" t="s">
        <v>1670</v>
      </c>
      <c r="N241" s="1218"/>
      <c r="O241" s="1218"/>
      <c r="P241" s="1218"/>
      <c r="Q241" s="1218"/>
      <c r="R241" s="1218"/>
      <c r="S241" s="1218"/>
      <c r="T241" s="1218"/>
      <c r="U241" s="1218"/>
      <c r="V241" s="1218"/>
      <c r="W241" s="1218"/>
      <c r="X241" s="1218"/>
      <c r="Y241" s="1218"/>
      <c r="Z241" s="1218"/>
      <c r="AA241" s="1218"/>
      <c r="AB241" s="1218"/>
      <c r="AC241" s="1218"/>
      <c r="AD241" s="1218"/>
      <c r="AE241" s="1218"/>
      <c r="AH241" s="1579">
        <v>0.01</v>
      </c>
      <c r="AI241" s="1579"/>
      <c r="AJ241" s="1579"/>
      <c r="AK241" s="1579"/>
      <c r="AL241" s="7"/>
      <c r="AN241" s="7" t="s">
        <v>296</v>
      </c>
      <c r="BA241" s="61"/>
    </row>
    <row r="242" spans="1:53" ht="12.75">
      <c r="A242" s="29"/>
      <c r="B242" s="7"/>
      <c r="C242" s="7"/>
      <c r="D242" s="60" t="s">
        <v>95</v>
      </c>
      <c r="E242" s="7"/>
      <c r="F242" s="7"/>
      <c r="M242" s="1100" t="s">
        <v>1671</v>
      </c>
      <c r="N242" s="1101"/>
      <c r="O242" s="1101"/>
      <c r="P242" s="1101"/>
      <c r="Q242" s="1101"/>
      <c r="R242" s="1101"/>
      <c r="S242" s="7" t="s">
        <v>220</v>
      </c>
      <c r="T242" s="7"/>
      <c r="U242" s="1102"/>
      <c r="V242" s="1102"/>
      <c r="W242" s="1102"/>
      <c r="X242" s="7" t="s">
        <v>96</v>
      </c>
      <c r="Z242" s="1101"/>
      <c r="AA242" s="1101"/>
      <c r="AB242" s="1101"/>
      <c r="AC242" s="1101"/>
      <c r="AD242" s="1101"/>
      <c r="AE242" s="1101"/>
      <c r="AN242" s="7" t="s">
        <v>186</v>
      </c>
      <c r="BA242" s="61"/>
    </row>
    <row r="243" spans="1:53" ht="12.75">
      <c r="A243" s="29"/>
      <c r="B243" s="7"/>
      <c r="C243" s="7"/>
      <c r="D243" s="60" t="s">
        <v>97</v>
      </c>
      <c r="E243" s="7"/>
      <c r="F243" s="7"/>
      <c r="M243" s="1492" t="s">
        <v>1745</v>
      </c>
      <c r="N243" s="1492"/>
      <c r="O243" s="1492"/>
      <c r="P243" s="1492"/>
      <c r="Q243" s="1492"/>
      <c r="R243" s="1492"/>
      <c r="S243" s="1492"/>
      <c r="T243" s="1492"/>
      <c r="U243" s="1492"/>
      <c r="V243" s="1492"/>
      <c r="W243" s="1492"/>
      <c r="X243" s="1492"/>
      <c r="Y243" s="1492"/>
      <c r="Z243" s="1492"/>
      <c r="AA243" s="1492"/>
      <c r="AB243" s="1492"/>
      <c r="AC243" s="1492"/>
      <c r="AD243" s="1492"/>
      <c r="AE243" s="1492"/>
      <c r="AG243" s="7"/>
      <c r="AH243" s="7"/>
      <c r="AI243" s="7"/>
      <c r="AJ243" s="7"/>
      <c r="AK243" s="7"/>
      <c r="AL243" s="7"/>
      <c r="BA243" s="61"/>
    </row>
    <row r="244" spans="1:53" ht="12.75">
      <c r="A244" s="23"/>
      <c r="B244" s="7"/>
      <c r="C244" s="139"/>
      <c r="D244" s="60" t="s">
        <v>582</v>
      </c>
      <c r="E244" s="7"/>
      <c r="F244" s="7"/>
      <c r="G244" s="7"/>
      <c r="H244" s="7"/>
      <c r="I244" s="7"/>
      <c r="J244" s="7"/>
      <c r="K244" s="7"/>
      <c r="L244" s="7"/>
      <c r="M244" s="1119" t="s">
        <v>583</v>
      </c>
      <c r="N244" s="1119"/>
      <c r="O244" s="1119"/>
      <c r="P244" s="1119"/>
      <c r="Q244" s="1119"/>
      <c r="R244" s="1119"/>
      <c r="S244" s="1119"/>
      <c r="T244" s="1119"/>
      <c r="U244" s="404" t="s">
        <v>1005</v>
      </c>
      <c r="V244" s="335"/>
      <c r="W244" s="335"/>
      <c r="X244" s="335"/>
      <c r="Y244" s="335"/>
      <c r="Z244" s="335"/>
      <c r="AA244" s="1489" t="s">
        <v>1667</v>
      </c>
      <c r="AB244" s="1261"/>
      <c r="AC244" s="1261"/>
      <c r="AD244" s="1261"/>
      <c r="AE244" s="1261"/>
      <c r="AF244" s="1261"/>
      <c r="AG244" s="1261"/>
      <c r="AH244" s="1261"/>
      <c r="AI244" s="1261"/>
      <c r="AJ244" s="1261"/>
      <c r="AK244" s="1261"/>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488" t="s">
        <v>1661</v>
      </c>
      <c r="N246" s="1254"/>
      <c r="O246" s="1254"/>
      <c r="P246" s="1254"/>
      <c r="Q246" s="1254"/>
      <c r="R246" s="1254"/>
      <c r="S246" s="1254"/>
      <c r="T246" s="1254"/>
      <c r="U246" s="1254"/>
      <c r="V246" s="1254"/>
      <c r="W246" s="1254"/>
      <c r="X246" s="1254"/>
      <c r="Y246" s="1254"/>
      <c r="Z246" s="1254"/>
      <c r="AA246" s="1254"/>
      <c r="AB246" s="1254"/>
      <c r="AC246" s="1254"/>
      <c r="AD246" s="1254"/>
      <c r="AE246" s="1254"/>
      <c r="AF246" s="1254" t="s">
        <v>1662</v>
      </c>
      <c r="AG246" s="1254"/>
      <c r="AH246" s="1254"/>
      <c r="AI246" s="1254"/>
      <c r="AJ246" s="1254"/>
      <c r="AK246" s="1254"/>
      <c r="BA246" s="61"/>
    </row>
    <row r="247" spans="1:53" ht="12.75">
      <c r="A247" s="29"/>
      <c r="B247" s="7"/>
      <c r="C247" s="7"/>
      <c r="D247" s="57" t="s">
        <v>92</v>
      </c>
      <c r="E247" s="57"/>
      <c r="F247" s="57"/>
      <c r="G247" s="57"/>
      <c r="H247" s="57"/>
      <c r="I247" s="57"/>
      <c r="J247" s="57"/>
      <c r="K247" s="57"/>
      <c r="L247" s="7"/>
      <c r="M247" s="1095" t="s">
        <v>1663</v>
      </c>
      <c r="N247" s="1218"/>
      <c r="O247" s="1218"/>
      <c r="P247" s="1218"/>
      <c r="Q247" s="1218"/>
      <c r="R247" s="1218"/>
      <c r="S247" s="1218"/>
      <c r="T247" s="1218"/>
      <c r="U247" s="1218"/>
      <c r="V247" s="1218"/>
      <c r="W247" s="1218"/>
      <c r="X247" s="1218"/>
      <c r="Y247" s="1218"/>
      <c r="Z247" s="1218"/>
      <c r="AA247" s="1218"/>
      <c r="AB247" s="1218"/>
      <c r="AC247" s="1218"/>
      <c r="AD247" s="1218"/>
      <c r="AE247" s="1218"/>
      <c r="AF247" s="58" t="s">
        <v>1420</v>
      </c>
      <c r="AG247" s="743"/>
      <c r="AH247" s="743"/>
      <c r="AI247" s="743"/>
      <c r="AJ247" s="743"/>
      <c r="AK247" s="743"/>
      <c r="AL247" s="7"/>
      <c r="BA247" s="61"/>
    </row>
    <row r="248" spans="1:53" ht="12.75">
      <c r="A248" s="29"/>
      <c r="B248" s="7"/>
      <c r="C248" s="7"/>
      <c r="D248" s="57" t="s">
        <v>631</v>
      </c>
      <c r="E248" s="57"/>
      <c r="M248" s="1095" t="s">
        <v>1664</v>
      </c>
      <c r="N248" s="1218"/>
      <c r="O248" s="1218"/>
      <c r="P248" s="1218"/>
      <c r="Q248" s="1218"/>
      <c r="R248" s="1218"/>
      <c r="S248" s="1218"/>
      <c r="T248" s="1218"/>
      <c r="V248" s="59" t="s">
        <v>93</v>
      </c>
      <c r="W248" s="1225" t="s">
        <v>1660</v>
      </c>
      <c r="X248" s="1102"/>
      <c r="Y248" s="57" t="s">
        <v>634</v>
      </c>
      <c r="AC248" s="1218">
        <v>98406</v>
      </c>
      <c r="AD248" s="1218"/>
      <c r="AE248" s="1218"/>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095" t="s">
        <v>1666</v>
      </c>
      <c r="N249" s="1218"/>
      <c r="O249" s="1218"/>
      <c r="P249" s="1218"/>
      <c r="Q249" s="1218"/>
      <c r="R249" s="1218"/>
      <c r="S249" s="1218"/>
      <c r="T249" s="1218"/>
      <c r="U249" s="1218"/>
      <c r="V249" s="1218"/>
      <c r="W249" s="1218"/>
      <c r="X249" s="1218"/>
      <c r="Y249" s="1218"/>
      <c r="Z249" s="1218"/>
      <c r="AA249" s="1218"/>
      <c r="AB249" s="1218"/>
      <c r="AC249" s="1218"/>
      <c r="AD249" s="1218"/>
      <c r="AE249" s="1218"/>
      <c r="AF249" s="743"/>
      <c r="AG249" s="743"/>
      <c r="AH249" s="1579">
        <v>0.01</v>
      </c>
      <c r="AI249" s="1579"/>
      <c r="AJ249" s="1579"/>
      <c r="AK249" s="1579"/>
      <c r="AL249" s="7"/>
      <c r="BA249" s="61"/>
    </row>
    <row r="250" spans="1:53" ht="12.75">
      <c r="A250" s="29"/>
      <c r="B250" s="7"/>
      <c r="C250" s="7"/>
      <c r="D250" s="60" t="s">
        <v>95</v>
      </c>
      <c r="E250" s="7"/>
      <c r="F250" s="7"/>
      <c r="M250" s="1100" t="s">
        <v>1747</v>
      </c>
      <c r="N250" s="1101"/>
      <c r="O250" s="1101"/>
      <c r="P250" s="1101"/>
      <c r="Q250" s="1101"/>
      <c r="R250" s="1101"/>
      <c r="S250" s="7" t="s">
        <v>220</v>
      </c>
      <c r="T250" s="7"/>
      <c r="U250" s="1102"/>
      <c r="V250" s="1102"/>
      <c r="W250" s="1102"/>
      <c r="X250" s="7" t="s">
        <v>96</v>
      </c>
      <c r="Z250" s="1101"/>
      <c r="AA250" s="1101"/>
      <c r="AB250" s="1101"/>
      <c r="AC250" s="1101"/>
      <c r="AD250" s="1101"/>
      <c r="AE250" s="1101"/>
      <c r="BA250" s="61"/>
    </row>
    <row r="251" spans="1:53" ht="12.75" customHeight="1">
      <c r="A251" s="29"/>
      <c r="B251" s="7"/>
      <c r="C251" s="7"/>
      <c r="D251" s="60" t="s">
        <v>97</v>
      </c>
      <c r="E251" s="7"/>
      <c r="F251" s="7"/>
      <c r="M251" s="1492" t="s">
        <v>1748</v>
      </c>
      <c r="N251" s="1492"/>
      <c r="O251" s="1492"/>
      <c r="P251" s="1492"/>
      <c r="Q251" s="1492"/>
      <c r="R251" s="1492"/>
      <c r="S251" s="1492"/>
      <c r="T251" s="1492"/>
      <c r="U251" s="1492"/>
      <c r="V251" s="1492"/>
      <c r="W251" s="1492"/>
      <c r="X251" s="1492"/>
      <c r="Y251" s="1492"/>
      <c r="Z251" s="1492"/>
      <c r="AA251" s="1492"/>
      <c r="AB251" s="1492"/>
      <c r="AC251" s="1492"/>
      <c r="AD251" s="1492"/>
      <c r="AE251" s="1492"/>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9" t="s">
        <v>581</v>
      </c>
      <c r="N252" s="1119"/>
      <c r="O252" s="1119"/>
      <c r="P252" s="1119"/>
      <c r="Q252" s="1119"/>
      <c r="R252" s="1119"/>
      <c r="S252" s="1119"/>
      <c r="T252" s="1119"/>
      <c r="U252" s="404" t="s">
        <v>1005</v>
      </c>
      <c r="V252" s="335"/>
      <c r="W252" s="335"/>
      <c r="X252" s="335"/>
      <c r="Y252" s="335"/>
      <c r="Z252" s="335"/>
      <c r="AA252" s="1261"/>
      <c r="AB252" s="1261"/>
      <c r="AC252" s="1261"/>
      <c r="AD252" s="1261"/>
      <c r="AE252" s="1261"/>
      <c r="AF252" s="1261"/>
      <c r="AG252" s="1261"/>
      <c r="AH252" s="1261"/>
      <c r="AI252" s="1261"/>
      <c r="AJ252" s="1261"/>
      <c r="AK252" s="126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4"/>
      <c r="N254" s="1254"/>
      <c r="O254" s="1254"/>
      <c r="P254" s="1254"/>
      <c r="Q254" s="1254"/>
      <c r="R254" s="1254"/>
      <c r="S254" s="1254"/>
      <c r="T254" s="1254"/>
      <c r="U254" s="1254"/>
      <c r="V254" s="1254"/>
      <c r="W254" s="1254"/>
      <c r="X254" s="1254"/>
      <c r="Y254" s="1254"/>
      <c r="Z254" s="1254"/>
      <c r="AA254" s="1254"/>
      <c r="AB254" s="1254"/>
      <c r="AC254" s="1254"/>
      <c r="AD254" s="1254"/>
      <c r="AE254" s="1254"/>
      <c r="AF254" s="1254" t="s">
        <v>329</v>
      </c>
      <c r="AG254" s="1254"/>
      <c r="AH254" s="1254"/>
      <c r="AI254" s="1254"/>
      <c r="AJ254" s="1254"/>
      <c r="AK254" s="1254"/>
      <c r="AL254" s="58"/>
      <c r="BA254" s="61"/>
    </row>
    <row r="255" spans="1:53" ht="12.75">
      <c r="A255" s="23"/>
      <c r="B255" s="7"/>
      <c r="C255" s="7"/>
      <c r="D255" s="57" t="s">
        <v>92</v>
      </c>
      <c r="E255" s="57"/>
      <c r="F255" s="57"/>
      <c r="G255" s="57"/>
      <c r="H255" s="57"/>
      <c r="I255" s="57"/>
      <c r="J255" s="57"/>
      <c r="K255" s="57"/>
      <c r="L255" s="7"/>
      <c r="M255" s="1218"/>
      <c r="N255" s="1218"/>
      <c r="O255" s="1218"/>
      <c r="P255" s="1218"/>
      <c r="Q255" s="1218"/>
      <c r="R255" s="1218"/>
      <c r="S255" s="1218"/>
      <c r="T255" s="1218"/>
      <c r="U255" s="1218"/>
      <c r="V255" s="1218"/>
      <c r="W255" s="1218"/>
      <c r="X255" s="1218"/>
      <c r="Y255" s="1218"/>
      <c r="Z255" s="1218"/>
      <c r="AA255" s="1218"/>
      <c r="AB255" s="1218"/>
      <c r="AC255" s="1218"/>
      <c r="AD255" s="1218"/>
      <c r="AE255" s="1218"/>
      <c r="AF255" s="58" t="s">
        <v>1420</v>
      </c>
      <c r="AG255" s="743"/>
      <c r="AH255" s="743"/>
      <c r="AI255" s="743"/>
      <c r="AJ255" s="743"/>
      <c r="AK255" s="743"/>
      <c r="AL255" s="58"/>
      <c r="BA255" s="61"/>
    </row>
    <row r="256" spans="1:53" ht="12.75">
      <c r="A256" s="23"/>
      <c r="B256" s="7"/>
      <c r="C256" s="7"/>
      <c r="D256" s="57" t="s">
        <v>631</v>
      </c>
      <c r="E256" s="57"/>
      <c r="M256" s="1218"/>
      <c r="N256" s="1218"/>
      <c r="O256" s="1218"/>
      <c r="P256" s="1218"/>
      <c r="Q256" s="1218"/>
      <c r="R256" s="1218"/>
      <c r="S256" s="1218"/>
      <c r="T256" s="1218"/>
      <c r="V256" s="59" t="s">
        <v>93</v>
      </c>
      <c r="W256" s="1102"/>
      <c r="X256" s="1102"/>
      <c r="Y256" s="57" t="s">
        <v>634</v>
      </c>
      <c r="AC256" s="1218"/>
      <c r="AD256" s="1218"/>
      <c r="AE256" s="1218"/>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8"/>
      <c r="N257" s="1218"/>
      <c r="O257" s="1218"/>
      <c r="P257" s="1218"/>
      <c r="Q257" s="1218"/>
      <c r="R257" s="1218"/>
      <c r="S257" s="1218"/>
      <c r="T257" s="1218"/>
      <c r="U257" s="1218"/>
      <c r="V257" s="1218"/>
      <c r="W257" s="1218"/>
      <c r="X257" s="1218"/>
      <c r="Y257" s="1218"/>
      <c r="Z257" s="1218"/>
      <c r="AA257" s="1218"/>
      <c r="AB257" s="1218"/>
      <c r="AC257" s="1218"/>
      <c r="AD257" s="1218"/>
      <c r="AE257" s="1218"/>
      <c r="AF257" s="743"/>
      <c r="AG257" s="743"/>
      <c r="AH257" s="1579"/>
      <c r="AI257" s="1579"/>
      <c r="AJ257" s="1579"/>
      <c r="AK257" s="1579"/>
      <c r="AL257" s="58"/>
      <c r="BA257" s="61"/>
    </row>
    <row r="258" spans="1:53" ht="12.75">
      <c r="A258" s="23"/>
      <c r="B258" s="7"/>
      <c r="C258" s="7"/>
      <c r="D258" s="60" t="s">
        <v>95</v>
      </c>
      <c r="E258" s="7"/>
      <c r="F258" s="7"/>
      <c r="M258" s="1101"/>
      <c r="N258" s="1101"/>
      <c r="O258" s="1101"/>
      <c r="P258" s="1101"/>
      <c r="Q258" s="1101"/>
      <c r="R258" s="1101"/>
      <c r="S258" s="7" t="s">
        <v>220</v>
      </c>
      <c r="T258" s="7"/>
      <c r="U258" s="1102"/>
      <c r="V258" s="1102"/>
      <c r="W258" s="1102"/>
      <c r="X258" s="7" t="s">
        <v>96</v>
      </c>
      <c r="Z258" s="1101"/>
      <c r="AA258" s="1101"/>
      <c r="AB258" s="1101"/>
      <c r="AC258" s="1101"/>
      <c r="AD258" s="1101"/>
      <c r="AE258" s="1101"/>
      <c r="AL258" s="58"/>
      <c r="BA258" s="61"/>
    </row>
    <row r="259" spans="1:53" ht="12.75">
      <c r="A259" s="23"/>
      <c r="B259" s="7"/>
      <c r="C259" s="7"/>
      <c r="D259" s="60" t="s">
        <v>97</v>
      </c>
      <c r="E259" s="7"/>
      <c r="F259" s="7"/>
      <c r="M259" s="1492"/>
      <c r="N259" s="1492"/>
      <c r="O259" s="1492"/>
      <c r="P259" s="1492"/>
      <c r="Q259" s="1492"/>
      <c r="R259" s="1492"/>
      <c r="S259" s="1492"/>
      <c r="T259" s="1492"/>
      <c r="U259" s="1492"/>
      <c r="V259" s="1492"/>
      <c r="W259" s="1492"/>
      <c r="X259" s="1492"/>
      <c r="Y259" s="1492"/>
      <c r="Z259" s="1492"/>
      <c r="AA259" s="1499"/>
      <c r="AB259" s="1499"/>
      <c r="AC259" s="1499"/>
      <c r="AD259" s="1499"/>
      <c r="AE259" s="1499"/>
      <c r="AG259" s="7"/>
      <c r="AH259" s="7"/>
      <c r="AI259" s="7"/>
      <c r="AJ259" s="7"/>
      <c r="AK259" s="7"/>
      <c r="AL259" s="58"/>
      <c r="BA259" s="61"/>
    </row>
    <row r="260" spans="1:53" ht="12.75">
      <c r="A260" s="23"/>
      <c r="B260" s="7"/>
      <c r="C260" s="139"/>
      <c r="D260" s="60" t="s">
        <v>582</v>
      </c>
      <c r="E260" s="7"/>
      <c r="F260" s="7"/>
      <c r="G260" s="7"/>
      <c r="H260" s="7"/>
      <c r="I260" s="7"/>
      <c r="J260" s="7"/>
      <c r="K260" s="7"/>
      <c r="L260" s="7"/>
      <c r="M260" s="1119" t="s">
        <v>329</v>
      </c>
      <c r="N260" s="1119"/>
      <c r="O260" s="1119"/>
      <c r="P260" s="1119"/>
      <c r="Q260" s="1119"/>
      <c r="R260" s="1119"/>
      <c r="S260" s="1119"/>
      <c r="T260" s="1119"/>
      <c r="U260" s="404" t="s">
        <v>1005</v>
      </c>
      <c r="V260" s="335"/>
      <c r="W260" s="335"/>
      <c r="X260" s="335"/>
      <c r="Y260" s="335"/>
      <c r="Z260" s="335"/>
      <c r="AA260" s="1500"/>
      <c r="AB260" s="1500"/>
      <c r="AC260" s="1500"/>
      <c r="AD260" s="1500"/>
      <c r="AE260" s="1500"/>
      <c r="AF260" s="1500"/>
      <c r="AG260" s="1500"/>
      <c r="AH260" s="1500"/>
      <c r="AI260" s="1500"/>
      <c r="AJ260" s="1500"/>
      <c r="AK260" s="1500"/>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5" t="str">
        <f>BB239</f>
        <v>Joint Venture</v>
      </c>
      <c r="U262" s="1495"/>
      <c r="V262" s="1495"/>
      <c r="W262" s="1495"/>
      <c r="X262" s="1495"/>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18" t="s">
        <v>296</v>
      </c>
      <c r="E265" s="1218"/>
      <c r="F265" s="1218"/>
      <c r="G265" s="1218"/>
      <c r="H265" s="1218"/>
      <c r="J265" s="12" t="s">
        <v>295</v>
      </c>
      <c r="X265" s="1420"/>
      <c r="Y265" s="1420"/>
      <c r="Z265" s="1420"/>
      <c r="AA265" s="1420"/>
      <c r="AB265" s="1420"/>
      <c r="AC265" s="1420"/>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88" t="s">
        <v>1668</v>
      </c>
      <c r="M269" s="1254"/>
      <c r="N269" s="1254"/>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58"/>
      <c r="AL269" s="58"/>
      <c r="BA269" s="61"/>
    </row>
    <row r="270" spans="1:53" ht="12.75" customHeight="1">
      <c r="D270" s="57" t="s">
        <v>92</v>
      </c>
      <c r="E270" s="57"/>
      <c r="F270" s="57"/>
      <c r="G270" s="57"/>
      <c r="H270" s="57"/>
      <c r="I270" s="57"/>
      <c r="J270" s="57"/>
      <c r="K270" s="7"/>
      <c r="L270" s="1095" t="s">
        <v>1669</v>
      </c>
      <c r="M270" s="1218"/>
      <c r="N270" s="1218"/>
      <c r="O270" s="1218"/>
      <c r="P270" s="1218"/>
      <c r="Q270" s="1218"/>
      <c r="R270" s="1218"/>
      <c r="S270" s="1218"/>
      <c r="T270" s="1218"/>
      <c r="U270" s="1218"/>
      <c r="V270" s="1218"/>
      <c r="W270" s="1218"/>
      <c r="X270" s="1218"/>
      <c r="Y270" s="1218"/>
      <c r="Z270" s="1218"/>
      <c r="AA270" s="1218"/>
      <c r="AB270" s="1218"/>
      <c r="AC270" s="1218"/>
      <c r="AD270" s="1218"/>
      <c r="AK270" s="58"/>
      <c r="AL270" s="58"/>
      <c r="BA270" s="61"/>
    </row>
    <row r="271" spans="1:53" ht="12.75">
      <c r="D271" s="57" t="s">
        <v>631</v>
      </c>
      <c r="E271" s="57"/>
      <c r="L271" s="1095" t="s">
        <v>1664</v>
      </c>
      <c r="M271" s="1218"/>
      <c r="N271" s="1218"/>
      <c r="O271" s="1218"/>
      <c r="P271" s="1218"/>
      <c r="Q271" s="1218"/>
      <c r="R271" s="1218"/>
      <c r="S271" s="1218"/>
      <c r="U271" s="59" t="s">
        <v>93</v>
      </c>
      <c r="V271" s="1225" t="s">
        <v>1660</v>
      </c>
      <c r="W271" s="1102"/>
      <c r="X271" s="57" t="s">
        <v>634</v>
      </c>
      <c r="AB271" s="1218">
        <v>98466</v>
      </c>
      <c r="AC271" s="1218"/>
      <c r="AD271" s="1218"/>
      <c r="AK271" s="58"/>
      <c r="AL271" s="58"/>
      <c r="BA271" s="61"/>
    </row>
    <row r="272" spans="1:53" ht="12.75">
      <c r="D272" s="60" t="s">
        <v>94</v>
      </c>
      <c r="E272" s="7"/>
      <c r="F272" s="7"/>
      <c r="G272" s="7"/>
      <c r="H272" s="7"/>
      <c r="I272" s="7"/>
      <c r="J272" s="7"/>
      <c r="K272" s="29"/>
      <c r="L272" s="1095" t="s">
        <v>1670</v>
      </c>
      <c r="M272" s="1218"/>
      <c r="N272" s="1218"/>
      <c r="O272" s="1218"/>
      <c r="P272" s="1218"/>
      <c r="Q272" s="1218"/>
      <c r="R272" s="1218"/>
      <c r="S272" s="1218"/>
      <c r="T272" s="1218"/>
      <c r="U272" s="1218"/>
      <c r="V272" s="1218"/>
      <c r="W272" s="1218"/>
      <c r="X272" s="1218"/>
      <c r="Y272" s="1218"/>
      <c r="Z272" s="1218"/>
      <c r="AA272" s="1218"/>
      <c r="AB272" s="1218"/>
      <c r="AC272" s="1218"/>
      <c r="AD272" s="1218"/>
      <c r="AI272" s="7"/>
      <c r="AJ272" s="7"/>
      <c r="AK272" s="58"/>
      <c r="AL272" s="58"/>
      <c r="BA272" s="61"/>
    </row>
    <row r="273" spans="1:53" ht="12.75">
      <c r="D273" s="60" t="s">
        <v>95</v>
      </c>
      <c r="E273" s="7"/>
      <c r="F273" s="7"/>
      <c r="L273" s="1100" t="s">
        <v>1671</v>
      </c>
      <c r="M273" s="1101"/>
      <c r="N273" s="1101"/>
      <c r="O273" s="1101"/>
      <c r="P273" s="1101"/>
      <c r="Q273" s="1101"/>
      <c r="R273" s="7" t="s">
        <v>220</v>
      </c>
      <c r="S273" s="7"/>
      <c r="T273" s="1102"/>
      <c r="U273" s="1102"/>
      <c r="V273" s="1102"/>
      <c r="W273" s="7" t="s">
        <v>96</v>
      </c>
      <c r="Y273" s="1101"/>
      <c r="Z273" s="1101"/>
      <c r="AA273" s="1101"/>
      <c r="AB273" s="1101"/>
      <c r="AC273" s="1101"/>
      <c r="AD273" s="1101"/>
      <c r="BA273" s="61"/>
    </row>
    <row r="274" spans="1:53" ht="12.75">
      <c r="D274" s="60" t="s">
        <v>97</v>
      </c>
      <c r="E274" s="7"/>
      <c r="F274" s="7"/>
      <c r="L274" s="1492" t="s">
        <v>1746</v>
      </c>
      <c r="M274" s="1492"/>
      <c r="N274" s="1492"/>
      <c r="O274" s="1492"/>
      <c r="P274" s="1492"/>
      <c r="Q274" s="1492"/>
      <c r="R274" s="1492"/>
      <c r="S274" s="1492"/>
      <c r="T274" s="1492"/>
      <c r="U274" s="1492"/>
      <c r="V274" s="1492"/>
      <c r="W274" s="1492"/>
      <c r="X274" s="1492"/>
      <c r="Y274" s="1492"/>
      <c r="Z274" s="1492"/>
      <c r="AA274" s="1492"/>
      <c r="AB274" s="1492"/>
      <c r="AC274" s="1492"/>
      <c r="AD274" s="1492"/>
      <c r="AF274" s="7"/>
      <c r="AG274" s="7"/>
      <c r="AH274" s="7"/>
      <c r="AI274" s="7"/>
      <c r="AJ274" s="7"/>
      <c r="BA274" s="61"/>
    </row>
    <row r="275" spans="1:53" ht="12.75">
      <c r="D275" s="58" t="s">
        <v>674</v>
      </c>
      <c r="E275" s="58"/>
      <c r="F275" s="58"/>
      <c r="G275" s="58"/>
      <c r="H275" s="58"/>
      <c r="I275" s="58"/>
      <c r="L275" s="1225" t="s">
        <v>1672</v>
      </c>
      <c r="M275" s="1225"/>
      <c r="N275" s="1225"/>
      <c r="O275" s="1225"/>
      <c r="P275" s="1225"/>
      <c r="Q275" s="1225"/>
      <c r="R275" s="1225"/>
      <c r="S275" s="1225"/>
      <c r="T275" s="1225"/>
      <c r="U275" s="1225"/>
      <c r="V275" s="1225"/>
      <c r="W275" s="1225"/>
      <c r="X275" s="1225"/>
      <c r="Y275" s="1225"/>
      <c r="Z275" s="1225"/>
      <c r="AA275" s="1225"/>
      <c r="AB275" s="1225"/>
      <c r="AC275" s="1225"/>
      <c r="AD275" s="1225"/>
      <c r="AK275" s="58"/>
      <c r="AL275" s="58"/>
      <c r="BA275" s="61"/>
    </row>
    <row r="276" spans="1:53" ht="12.75">
      <c r="L276" s="35" t="s">
        <v>675</v>
      </c>
      <c r="BA276" s="61"/>
    </row>
    <row r="277" spans="1:53" ht="12.75">
      <c r="A277" s="1259" t="s">
        <v>588</v>
      </c>
      <c r="B277" s="1259"/>
      <c r="C277" s="1259"/>
      <c r="D277" s="1259"/>
      <c r="E277" s="1259"/>
      <c r="F277" s="1259"/>
      <c r="G277" s="1259"/>
      <c r="H277" s="1259"/>
      <c r="I277" s="1259"/>
      <c r="J277" s="1259"/>
      <c r="K277" s="1259"/>
      <c r="L277" s="1259"/>
      <c r="M277" s="1259"/>
      <c r="N277" s="1259"/>
      <c r="O277" s="1259"/>
      <c r="P277" s="1259"/>
      <c r="Q277" s="1259"/>
      <c r="R277" s="1259"/>
      <c r="S277" s="1259"/>
      <c r="T277" s="1259"/>
      <c r="U277" s="1259"/>
      <c r="V277" s="1259"/>
      <c r="W277" s="1259"/>
      <c r="X277" s="1259"/>
      <c r="Y277" s="1259"/>
      <c r="Z277" s="1259"/>
      <c r="AA277" s="1259"/>
      <c r="AB277" s="1259"/>
      <c r="AC277" s="1259"/>
      <c r="AD277" s="1259"/>
      <c r="AE277" s="1259"/>
      <c r="AF277" s="1259"/>
      <c r="AG277" s="1259"/>
      <c r="AH277" s="1259"/>
      <c r="AI277" s="1259"/>
      <c r="AJ277" s="1259"/>
      <c r="AK277" s="1259"/>
      <c r="AL277" s="1259"/>
      <c r="BA277" s="61"/>
    </row>
    <row r="278" spans="1:53" ht="13.5" thickBot="1">
      <c r="A278" s="1260"/>
      <c r="B278" s="1260"/>
      <c r="C278" s="1260"/>
      <c r="D278" s="1260"/>
      <c r="E278" s="1260"/>
      <c r="F278" s="1260"/>
      <c r="G278" s="1260"/>
      <c r="H278" s="1260"/>
      <c r="I278" s="1260"/>
      <c r="J278" s="1260"/>
      <c r="K278" s="1260"/>
      <c r="L278" s="1260"/>
      <c r="M278" s="1260"/>
      <c r="N278" s="1260"/>
      <c r="O278" s="1260"/>
      <c r="P278" s="1260"/>
      <c r="Q278" s="1260"/>
      <c r="R278" s="1260"/>
      <c r="S278" s="1260"/>
      <c r="T278" s="1260"/>
      <c r="U278" s="1260"/>
      <c r="V278" s="1260"/>
      <c r="W278" s="1260"/>
      <c r="X278" s="1260"/>
      <c r="Y278" s="1260"/>
      <c r="Z278" s="1260"/>
      <c r="AA278" s="1260"/>
      <c r="AB278" s="1260"/>
      <c r="AC278" s="1260"/>
      <c r="AD278" s="1260"/>
      <c r="AE278" s="1260"/>
      <c r="AF278" s="1260"/>
      <c r="AG278" s="1260"/>
      <c r="AH278" s="1260"/>
      <c r="AI278" s="1260"/>
      <c r="AJ278" s="1260"/>
      <c r="AK278" s="1260"/>
      <c r="AL278" s="126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7" t="s">
        <v>1681</v>
      </c>
      <c r="I282" s="1097"/>
      <c r="J282" s="1097"/>
      <c r="K282" s="1097"/>
      <c r="L282" s="1097"/>
      <c r="M282" s="1097"/>
      <c r="N282" s="1097"/>
      <c r="O282" s="1097"/>
      <c r="P282" s="1097"/>
      <c r="Q282" s="1097"/>
      <c r="R282" s="1097"/>
      <c r="T282" s="58" t="s">
        <v>616</v>
      </c>
      <c r="V282" s="58"/>
      <c r="W282" s="58"/>
      <c r="X282" s="58"/>
      <c r="Y282" s="58"/>
      <c r="AA282" s="1097" t="s">
        <v>1673</v>
      </c>
      <c r="AB282" s="1097"/>
      <c r="AC282" s="1097"/>
      <c r="AD282" s="1097"/>
      <c r="AE282" s="1097"/>
      <c r="AF282" s="1097"/>
      <c r="AG282" s="1097"/>
      <c r="AH282" s="1097"/>
      <c r="AI282" s="1097"/>
      <c r="AJ282" s="1097"/>
      <c r="AK282" s="1097"/>
      <c r="BA282" s="61"/>
    </row>
    <row r="283" spans="1:53" ht="12.75" customHeight="1">
      <c r="B283" s="58" t="s">
        <v>518</v>
      </c>
      <c r="C283" s="58"/>
      <c r="D283" s="58"/>
      <c r="E283" s="58"/>
      <c r="F283" s="58"/>
      <c r="H283" s="1119" t="s">
        <v>1669</v>
      </c>
      <c r="I283" s="1119"/>
      <c r="J283" s="1119"/>
      <c r="K283" s="1119"/>
      <c r="L283" s="1119"/>
      <c r="M283" s="1119"/>
      <c r="N283" s="1119"/>
      <c r="O283" s="1119"/>
      <c r="P283" s="1119"/>
      <c r="Q283" s="1119"/>
      <c r="R283" s="1119"/>
      <c r="T283" s="58" t="s">
        <v>518</v>
      </c>
      <c r="V283" s="58"/>
      <c r="W283" s="58"/>
      <c r="X283" s="58"/>
      <c r="Y283" s="58"/>
      <c r="AA283" s="1119" t="s">
        <v>1674</v>
      </c>
      <c r="AB283" s="1119"/>
      <c r="AC283" s="1119"/>
      <c r="AD283" s="1119"/>
      <c r="AE283" s="1119"/>
      <c r="AF283" s="1119"/>
      <c r="AG283" s="1119"/>
      <c r="AH283" s="1119"/>
      <c r="AI283" s="1119"/>
      <c r="AJ283" s="1119"/>
      <c r="AK283" s="1119"/>
      <c r="BA283" s="61"/>
    </row>
    <row r="284" spans="1:53" ht="12.75" customHeight="1">
      <c r="B284" s="58" t="s">
        <v>519</v>
      </c>
      <c r="C284" s="58"/>
      <c r="D284" s="58"/>
      <c r="E284" s="58"/>
      <c r="F284" s="58"/>
      <c r="H284" s="1119" t="s">
        <v>1716</v>
      </c>
      <c r="I284" s="1119"/>
      <c r="J284" s="1119"/>
      <c r="K284" s="1119"/>
      <c r="L284" s="1119"/>
      <c r="M284" s="1119"/>
      <c r="N284" s="1119"/>
      <c r="O284" s="1119"/>
      <c r="P284" s="1119"/>
      <c r="Q284" s="1119"/>
      <c r="R284" s="1119"/>
      <c r="T284" s="58" t="s">
        <v>81</v>
      </c>
      <c r="V284" s="58"/>
      <c r="W284" s="58"/>
      <c r="X284" s="58"/>
      <c r="Y284" s="58"/>
      <c r="AA284" s="1119" t="s">
        <v>1675</v>
      </c>
      <c r="AB284" s="1119"/>
      <c r="AC284" s="1119"/>
      <c r="AD284" s="1119"/>
      <c r="AE284" s="1119"/>
      <c r="AF284" s="1119"/>
      <c r="AG284" s="1119"/>
      <c r="AH284" s="1119"/>
      <c r="AI284" s="1119"/>
      <c r="AJ284" s="1119"/>
      <c r="AK284" s="1119"/>
      <c r="BA284" s="61"/>
    </row>
    <row r="285" spans="1:53" ht="12.75" customHeight="1">
      <c r="B285" s="58" t="s">
        <v>94</v>
      </c>
      <c r="C285" s="58"/>
      <c r="D285" s="58"/>
      <c r="E285" s="58"/>
      <c r="F285" s="58"/>
      <c r="H285" s="1119" t="s">
        <v>1721</v>
      </c>
      <c r="I285" s="1119"/>
      <c r="J285" s="1119"/>
      <c r="K285" s="1119"/>
      <c r="L285" s="1119"/>
      <c r="M285" s="1119"/>
      <c r="N285" s="1119"/>
      <c r="O285" s="1119"/>
      <c r="P285" s="1119"/>
      <c r="Q285" s="1119"/>
      <c r="R285" s="1119"/>
      <c r="T285" s="58" t="s">
        <v>94</v>
      </c>
      <c r="V285" s="58"/>
      <c r="W285" s="58"/>
      <c r="X285" s="58"/>
      <c r="Y285" s="58"/>
      <c r="AA285" s="1119" t="s">
        <v>1676</v>
      </c>
      <c r="AB285" s="1119"/>
      <c r="AC285" s="1119"/>
      <c r="AD285" s="1119"/>
      <c r="AE285" s="1119"/>
      <c r="AF285" s="1119"/>
      <c r="AG285" s="1119"/>
      <c r="AH285" s="1119"/>
      <c r="AI285" s="1119"/>
      <c r="AJ285" s="1119"/>
      <c r="AK285" s="1119"/>
      <c r="BA285" s="61"/>
    </row>
    <row r="286" spans="1:53" ht="12.75" customHeight="1">
      <c r="B286" s="58" t="s">
        <v>95</v>
      </c>
      <c r="C286" s="58"/>
      <c r="D286" s="58"/>
      <c r="E286" s="58"/>
      <c r="F286" s="58"/>
      <c r="G286" s="58"/>
      <c r="H286" s="1120" t="s">
        <v>1671</v>
      </c>
      <c r="I286" s="1121"/>
      <c r="J286" s="1121"/>
      <c r="K286" s="1121"/>
      <c r="L286" s="1121"/>
      <c r="M286" s="1121"/>
      <c r="N286" s="7" t="s">
        <v>220</v>
      </c>
      <c r="O286" s="7"/>
      <c r="P286" s="1218"/>
      <c r="Q286" s="1218"/>
      <c r="R286" s="1218"/>
      <c r="S286" s="58"/>
      <c r="T286" s="58" t="s">
        <v>95</v>
      </c>
      <c r="V286" s="58"/>
      <c r="W286" s="58"/>
      <c r="X286" s="58"/>
      <c r="Y286" s="58"/>
      <c r="AA286" s="1120" t="s">
        <v>1677</v>
      </c>
      <c r="AB286" s="1121"/>
      <c r="AC286" s="1121"/>
      <c r="AD286" s="1121"/>
      <c r="AE286" s="1121"/>
      <c r="AF286" s="1121"/>
      <c r="AG286" s="7" t="s">
        <v>220</v>
      </c>
      <c r="AH286" s="7"/>
      <c r="AI286" s="1218"/>
      <c r="AJ286" s="1218"/>
      <c r="AK286" s="1218"/>
      <c r="BA286" s="61"/>
    </row>
    <row r="287" spans="1:53" ht="12.75">
      <c r="B287" s="58" t="s">
        <v>96</v>
      </c>
      <c r="C287" s="58"/>
      <c r="D287" s="58"/>
      <c r="E287" s="58"/>
      <c r="F287" s="58"/>
      <c r="G287" s="58"/>
      <c r="H287" s="1101"/>
      <c r="I287" s="1101"/>
      <c r="J287" s="1101"/>
      <c r="K287" s="1101"/>
      <c r="L287" s="1101"/>
      <c r="M287" s="1101"/>
      <c r="N287" s="60"/>
      <c r="O287" s="60"/>
      <c r="P287" s="62"/>
      <c r="Q287" s="62"/>
      <c r="R287" s="62"/>
      <c r="S287" s="58"/>
      <c r="T287" s="58" t="s">
        <v>96</v>
      </c>
      <c r="V287" s="58"/>
      <c r="W287" s="58"/>
      <c r="X287" s="58"/>
      <c r="Y287" s="58"/>
      <c r="AA287" s="1101"/>
      <c r="AB287" s="1101"/>
      <c r="AC287" s="1101"/>
      <c r="AD287" s="1101"/>
      <c r="AE287" s="1101"/>
      <c r="AF287" s="1101"/>
      <c r="AG287" s="60"/>
      <c r="AH287" s="60"/>
      <c r="AI287" s="62"/>
      <c r="AJ287" s="62"/>
      <c r="AK287" s="62"/>
      <c r="BA287" s="61"/>
    </row>
    <row r="288" spans="1:53" ht="12.75">
      <c r="B288" s="58" t="s">
        <v>82</v>
      </c>
      <c r="C288" s="58"/>
      <c r="D288" s="58"/>
      <c r="E288" s="58"/>
      <c r="F288" s="58"/>
      <c r="G288" s="58"/>
      <c r="H288" s="1119" t="s">
        <v>1749</v>
      </c>
      <c r="I288" s="1119"/>
      <c r="J288" s="1119"/>
      <c r="K288" s="1119"/>
      <c r="L288" s="1119"/>
      <c r="M288" s="1119"/>
      <c r="N288" s="1097"/>
      <c r="O288" s="1097"/>
      <c r="P288" s="1097"/>
      <c r="Q288" s="1097"/>
      <c r="R288" s="1097"/>
      <c r="S288" s="58"/>
      <c r="T288" s="58" t="s">
        <v>82</v>
      </c>
      <c r="V288" s="58"/>
      <c r="W288" s="58"/>
      <c r="X288" s="58"/>
      <c r="Y288" s="58"/>
      <c r="AA288" s="1119" t="s">
        <v>1678</v>
      </c>
      <c r="AB288" s="1119"/>
      <c r="AC288" s="1119"/>
      <c r="AD288" s="1119"/>
      <c r="AE288" s="1119"/>
      <c r="AF288" s="1119"/>
      <c r="AG288" s="1097"/>
      <c r="AH288" s="1097"/>
      <c r="AI288" s="1097"/>
      <c r="AJ288" s="1097"/>
      <c r="AK288" s="109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7" t="s">
        <v>1679</v>
      </c>
      <c r="I290" s="1097"/>
      <c r="J290" s="1097"/>
      <c r="K290" s="1097"/>
      <c r="L290" s="1097"/>
      <c r="M290" s="1097"/>
      <c r="N290" s="1097"/>
      <c r="O290" s="1097"/>
      <c r="P290" s="1097"/>
      <c r="Q290" s="1097"/>
      <c r="R290" s="1097"/>
      <c r="T290" s="58" t="s">
        <v>388</v>
      </c>
      <c r="V290" s="58"/>
      <c r="W290" s="58"/>
      <c r="X290" s="58"/>
      <c r="Y290" s="58"/>
      <c r="AA290" s="1097" t="s">
        <v>1682</v>
      </c>
      <c r="AB290" s="1097"/>
      <c r="AC290" s="1097"/>
      <c r="AD290" s="1097"/>
      <c r="AE290" s="1097"/>
      <c r="AF290" s="1097"/>
      <c r="AG290" s="1097"/>
      <c r="AH290" s="1097"/>
      <c r="AI290" s="1097"/>
      <c r="AJ290" s="1097"/>
      <c r="AK290" s="1097"/>
      <c r="BA290" s="61"/>
    </row>
    <row r="291" spans="2:53" ht="12.75">
      <c r="B291" s="58" t="s">
        <v>518</v>
      </c>
      <c r="C291" s="58"/>
      <c r="D291" s="58"/>
      <c r="E291" s="58"/>
      <c r="F291" s="58"/>
      <c r="H291" s="1119" t="s">
        <v>1781</v>
      </c>
      <c r="I291" s="1119"/>
      <c r="J291" s="1119"/>
      <c r="K291" s="1119"/>
      <c r="L291" s="1119"/>
      <c r="M291" s="1119"/>
      <c r="N291" s="1119"/>
      <c r="O291" s="1119"/>
      <c r="P291" s="1119"/>
      <c r="Q291" s="1119"/>
      <c r="R291" s="1119"/>
      <c r="T291" s="58" t="s">
        <v>518</v>
      </c>
      <c r="V291" s="58"/>
      <c r="W291" s="58"/>
      <c r="X291" s="58"/>
      <c r="Y291" s="58"/>
      <c r="AA291" s="1119"/>
      <c r="AB291" s="1119"/>
      <c r="AC291" s="1119"/>
      <c r="AD291" s="1119"/>
      <c r="AE291" s="1119"/>
      <c r="AF291" s="1119"/>
      <c r="AG291" s="1119"/>
      <c r="AH291" s="1119"/>
      <c r="AI291" s="1119"/>
      <c r="AJ291" s="1119"/>
      <c r="AK291" s="1119"/>
      <c r="BA291" s="61"/>
    </row>
    <row r="292" spans="2:53" ht="12.75">
      <c r="B292" s="58" t="s">
        <v>519</v>
      </c>
      <c r="C292" s="58"/>
      <c r="D292" s="58"/>
      <c r="E292" s="58"/>
      <c r="F292" s="58"/>
      <c r="H292" s="1119" t="s">
        <v>1782</v>
      </c>
      <c r="I292" s="1119"/>
      <c r="J292" s="1119"/>
      <c r="K292" s="1119"/>
      <c r="L292" s="1119"/>
      <c r="M292" s="1119"/>
      <c r="N292" s="1119"/>
      <c r="O292" s="1119"/>
      <c r="P292" s="1119"/>
      <c r="Q292" s="1119"/>
      <c r="R292" s="1119"/>
      <c r="T292" s="58" t="s">
        <v>81</v>
      </c>
      <c r="V292" s="58"/>
      <c r="W292" s="58"/>
      <c r="X292" s="58"/>
      <c r="Y292" s="58"/>
      <c r="AA292" s="1119"/>
      <c r="AB292" s="1119"/>
      <c r="AC292" s="1119"/>
      <c r="AD292" s="1119"/>
      <c r="AE292" s="1119"/>
      <c r="AF292" s="1119"/>
      <c r="AG292" s="1119"/>
      <c r="AH292" s="1119"/>
      <c r="AI292" s="1119"/>
      <c r="AJ292" s="1119"/>
      <c r="AK292" s="1119"/>
      <c r="BA292" s="61"/>
    </row>
    <row r="293" spans="2:53" ht="12.75" customHeight="1">
      <c r="B293" s="58" t="s">
        <v>94</v>
      </c>
      <c r="C293" s="58"/>
      <c r="D293" s="58"/>
      <c r="E293" s="58"/>
      <c r="F293" s="58"/>
      <c r="H293" s="1119" t="s">
        <v>1680</v>
      </c>
      <c r="I293" s="1119"/>
      <c r="J293" s="1119"/>
      <c r="K293" s="1119"/>
      <c r="L293" s="1119"/>
      <c r="M293" s="1119"/>
      <c r="N293" s="1119"/>
      <c r="O293" s="1119"/>
      <c r="P293" s="1119"/>
      <c r="Q293" s="1119"/>
      <c r="R293" s="1119"/>
      <c r="T293" s="58" t="s">
        <v>94</v>
      </c>
      <c r="V293" s="58"/>
      <c r="W293" s="58"/>
      <c r="X293" s="58"/>
      <c r="Y293" s="58"/>
      <c r="AA293" s="1119"/>
      <c r="AB293" s="1119"/>
      <c r="AC293" s="1119"/>
      <c r="AD293" s="1119"/>
      <c r="AE293" s="1119"/>
      <c r="AF293" s="1119"/>
      <c r="AG293" s="1119"/>
      <c r="AH293" s="1119"/>
      <c r="AI293" s="1119"/>
      <c r="AJ293" s="1119"/>
      <c r="AK293" s="1119"/>
      <c r="BA293" s="61"/>
    </row>
    <row r="294" spans="2:53" ht="12.75" customHeight="1">
      <c r="B294" s="58" t="s">
        <v>95</v>
      </c>
      <c r="C294" s="58"/>
      <c r="D294" s="58"/>
      <c r="E294" s="58"/>
      <c r="F294" s="58"/>
      <c r="G294" s="58"/>
      <c r="H294" s="1120" t="s">
        <v>1783</v>
      </c>
      <c r="I294" s="1121"/>
      <c r="J294" s="1121"/>
      <c r="K294" s="1121"/>
      <c r="L294" s="1121"/>
      <c r="M294" s="1121"/>
      <c r="N294" s="7" t="s">
        <v>220</v>
      </c>
      <c r="O294" s="7"/>
      <c r="P294" s="1218"/>
      <c r="Q294" s="1218"/>
      <c r="R294" s="1218"/>
      <c r="S294" s="58"/>
      <c r="T294" s="58" t="s">
        <v>95</v>
      </c>
      <c r="V294" s="58"/>
      <c r="W294" s="58"/>
      <c r="X294" s="58"/>
      <c r="Y294" s="58"/>
      <c r="AA294" s="1121"/>
      <c r="AB294" s="1121"/>
      <c r="AC294" s="1121"/>
      <c r="AD294" s="1121"/>
      <c r="AE294" s="1121"/>
      <c r="AF294" s="1121"/>
      <c r="AG294" s="7" t="s">
        <v>220</v>
      </c>
      <c r="AH294" s="7"/>
      <c r="AI294" s="1218"/>
      <c r="AJ294" s="1218"/>
      <c r="AK294" s="1218"/>
      <c r="BA294" s="61"/>
    </row>
    <row r="295" spans="2:53" ht="12.75" customHeight="1">
      <c r="B295" s="58" t="s">
        <v>96</v>
      </c>
      <c r="C295" s="58"/>
      <c r="D295" s="58"/>
      <c r="E295" s="58"/>
      <c r="F295" s="58"/>
      <c r="G295" s="58"/>
      <c r="H295" s="1101"/>
      <c r="I295" s="1101"/>
      <c r="J295" s="1101"/>
      <c r="K295" s="1101"/>
      <c r="L295" s="1101"/>
      <c r="M295" s="1101"/>
      <c r="N295" s="60"/>
      <c r="O295" s="60"/>
      <c r="P295" s="62"/>
      <c r="Q295" s="62"/>
      <c r="R295" s="62"/>
      <c r="S295" s="58"/>
      <c r="T295" s="58" t="s">
        <v>96</v>
      </c>
      <c r="V295" s="58"/>
      <c r="W295" s="58"/>
      <c r="X295" s="58"/>
      <c r="Y295" s="58"/>
      <c r="AA295" s="1101"/>
      <c r="AB295" s="1101"/>
      <c r="AC295" s="1101"/>
      <c r="AD295" s="1101"/>
      <c r="AE295" s="1101"/>
      <c r="AF295" s="1101"/>
      <c r="AG295" s="60"/>
      <c r="AH295" s="60"/>
      <c r="AI295" s="62"/>
      <c r="AJ295" s="62"/>
      <c r="AK295" s="62"/>
      <c r="BA295" s="61"/>
    </row>
    <row r="296" spans="2:53" ht="12.75" customHeight="1">
      <c r="B296" s="58" t="s">
        <v>82</v>
      </c>
      <c r="C296" s="58"/>
      <c r="D296" s="58"/>
      <c r="E296" s="58"/>
      <c r="F296" s="58"/>
      <c r="G296" s="58"/>
      <c r="H296" s="1119" t="s">
        <v>1784</v>
      </c>
      <c r="I296" s="1119"/>
      <c r="J296" s="1119"/>
      <c r="K296" s="1119"/>
      <c r="L296" s="1119"/>
      <c r="M296" s="1119"/>
      <c r="N296" s="1097"/>
      <c r="O296" s="1097"/>
      <c r="P296" s="1097"/>
      <c r="Q296" s="1097"/>
      <c r="R296" s="1097"/>
      <c r="S296" s="58"/>
      <c r="T296" s="58" t="s">
        <v>82</v>
      </c>
      <c r="V296" s="58"/>
      <c r="W296" s="58"/>
      <c r="X296" s="58"/>
      <c r="Y296" s="58"/>
      <c r="AA296" s="1119"/>
      <c r="AB296" s="1119"/>
      <c r="AC296" s="1119"/>
      <c r="AD296" s="1119"/>
      <c r="AE296" s="1119"/>
      <c r="AF296" s="1119"/>
      <c r="AG296" s="1097"/>
      <c r="AH296" s="1097"/>
      <c r="AI296" s="1097"/>
      <c r="AJ296" s="1097"/>
      <c r="AK296" s="1097"/>
      <c r="BA296" s="61"/>
    </row>
    <row r="297" spans="2:53" ht="12.75">
      <c r="BA297" s="61"/>
    </row>
    <row r="298" spans="2:53" ht="12.75">
      <c r="B298" s="58" t="s">
        <v>83</v>
      </c>
      <c r="C298" s="58"/>
      <c r="D298" s="58"/>
      <c r="E298" s="58"/>
      <c r="F298" s="58"/>
      <c r="H298" s="1097" t="s">
        <v>642</v>
      </c>
      <c r="I298" s="1097"/>
      <c r="J298" s="1097"/>
      <c r="K298" s="1097"/>
      <c r="L298" s="1097"/>
      <c r="M298" s="1097"/>
      <c r="N298" s="1097"/>
      <c r="O298" s="1097"/>
      <c r="P298" s="1097"/>
      <c r="Q298" s="1097"/>
      <c r="R298" s="1097"/>
      <c r="T298" s="7" t="s">
        <v>973</v>
      </c>
      <c r="V298" s="58"/>
      <c r="W298" s="58"/>
      <c r="X298" s="58"/>
      <c r="Y298" s="58"/>
      <c r="AA298" s="1097" t="s">
        <v>1683</v>
      </c>
      <c r="AB298" s="1097"/>
      <c r="AC298" s="1097"/>
      <c r="AD298" s="1097"/>
      <c r="AE298" s="1097"/>
      <c r="AF298" s="1097"/>
      <c r="AG298" s="1097"/>
      <c r="AH298" s="1097"/>
      <c r="AI298" s="1097"/>
      <c r="AJ298" s="1097"/>
      <c r="AK298" s="1097"/>
      <c r="BA298" s="61"/>
    </row>
    <row r="299" spans="2:53" ht="12.75">
      <c r="B299" s="58" t="s">
        <v>518</v>
      </c>
      <c r="C299" s="58"/>
      <c r="D299" s="58"/>
      <c r="E299" s="58"/>
      <c r="F299" s="58"/>
      <c r="H299" s="1119"/>
      <c r="I299" s="1119"/>
      <c r="J299" s="1119"/>
      <c r="K299" s="1119"/>
      <c r="L299" s="1119"/>
      <c r="M299" s="1119"/>
      <c r="N299" s="1119"/>
      <c r="O299" s="1119"/>
      <c r="P299" s="1119"/>
      <c r="Q299" s="1119"/>
      <c r="R299" s="1119"/>
      <c r="T299" s="58" t="s">
        <v>518</v>
      </c>
      <c r="V299" s="58"/>
      <c r="W299" s="58"/>
      <c r="X299" s="58"/>
      <c r="Y299" s="58"/>
      <c r="AA299" s="1119" t="s">
        <v>1684</v>
      </c>
      <c r="AB299" s="1119"/>
      <c r="AC299" s="1119"/>
      <c r="AD299" s="1119"/>
      <c r="AE299" s="1119"/>
      <c r="AF299" s="1119"/>
      <c r="AG299" s="1119"/>
      <c r="AH299" s="1119"/>
      <c r="AI299" s="1119"/>
      <c r="AJ299" s="1119"/>
      <c r="AK299" s="1119"/>
      <c r="BA299" s="61"/>
    </row>
    <row r="300" spans="2:53" ht="12.75">
      <c r="B300" s="58" t="s">
        <v>519</v>
      </c>
      <c r="C300" s="58"/>
      <c r="D300" s="58"/>
      <c r="E300" s="58"/>
      <c r="F300" s="58"/>
      <c r="H300" s="1119"/>
      <c r="I300" s="1119"/>
      <c r="J300" s="1119"/>
      <c r="K300" s="1119"/>
      <c r="L300" s="1119"/>
      <c r="M300" s="1119"/>
      <c r="N300" s="1119"/>
      <c r="O300" s="1119"/>
      <c r="P300" s="1119"/>
      <c r="Q300" s="1119"/>
      <c r="R300" s="1119"/>
      <c r="T300" s="58" t="s">
        <v>81</v>
      </c>
      <c r="V300" s="58"/>
      <c r="W300" s="58"/>
      <c r="X300" s="58"/>
      <c r="Y300" s="58"/>
      <c r="AA300" s="1119" t="s">
        <v>1685</v>
      </c>
      <c r="AB300" s="1119"/>
      <c r="AC300" s="1119"/>
      <c r="AD300" s="1119"/>
      <c r="AE300" s="1119"/>
      <c r="AF300" s="1119"/>
      <c r="AG300" s="1119"/>
      <c r="AH300" s="1119"/>
      <c r="AI300" s="1119"/>
      <c r="AJ300" s="1119"/>
      <c r="AK300" s="1119"/>
      <c r="BA300" s="61"/>
    </row>
    <row r="301" spans="2:53" ht="12.75">
      <c r="B301" s="58" t="s">
        <v>94</v>
      </c>
      <c r="C301" s="58"/>
      <c r="D301" s="58"/>
      <c r="E301" s="58"/>
      <c r="F301" s="58"/>
      <c r="H301" s="1119"/>
      <c r="I301" s="1119"/>
      <c r="J301" s="1119"/>
      <c r="K301" s="1119"/>
      <c r="L301" s="1119"/>
      <c r="M301" s="1119"/>
      <c r="N301" s="1119"/>
      <c r="O301" s="1119"/>
      <c r="P301" s="1119"/>
      <c r="Q301" s="1119"/>
      <c r="R301" s="1119"/>
      <c r="T301" s="58" t="s">
        <v>94</v>
      </c>
      <c r="V301" s="58"/>
      <c r="W301" s="58"/>
      <c r="X301" s="58"/>
      <c r="Y301" s="58"/>
      <c r="AA301" s="1119" t="s">
        <v>1686</v>
      </c>
      <c r="AB301" s="1119"/>
      <c r="AC301" s="1119"/>
      <c r="AD301" s="1119"/>
      <c r="AE301" s="1119"/>
      <c r="AF301" s="1119"/>
      <c r="AG301" s="1119"/>
      <c r="AH301" s="1119"/>
      <c r="AI301" s="1119"/>
      <c r="AJ301" s="1119"/>
      <c r="AK301" s="1119"/>
      <c r="BA301" s="61"/>
    </row>
    <row r="302" spans="2:53" ht="12.75">
      <c r="B302" s="58" t="s">
        <v>95</v>
      </c>
      <c r="C302" s="58"/>
      <c r="D302" s="58"/>
      <c r="E302" s="58"/>
      <c r="F302" s="58"/>
      <c r="G302" s="58"/>
      <c r="H302" s="1121"/>
      <c r="I302" s="1121"/>
      <c r="J302" s="1121"/>
      <c r="K302" s="1121"/>
      <c r="L302" s="1121"/>
      <c r="M302" s="1121"/>
      <c r="N302" s="7" t="s">
        <v>220</v>
      </c>
      <c r="O302" s="7"/>
      <c r="P302" s="1218"/>
      <c r="Q302" s="1218"/>
      <c r="R302" s="1218"/>
      <c r="S302" s="58"/>
      <c r="T302" s="58" t="s">
        <v>95</v>
      </c>
      <c r="V302" s="58"/>
      <c r="W302" s="58"/>
      <c r="X302" s="58"/>
      <c r="Y302" s="58"/>
      <c r="AA302" s="1120" t="s">
        <v>1687</v>
      </c>
      <c r="AB302" s="1121"/>
      <c r="AC302" s="1121"/>
      <c r="AD302" s="1121"/>
      <c r="AE302" s="1121"/>
      <c r="AF302" s="1121"/>
      <c r="AG302" s="7" t="s">
        <v>220</v>
      </c>
      <c r="AH302" s="7"/>
      <c r="AI302" s="1218"/>
      <c r="AJ302" s="1218"/>
      <c r="AK302" s="1218"/>
      <c r="BA302" s="61"/>
    </row>
    <row r="303" spans="2:53" ht="12.75">
      <c r="B303" s="58" t="s">
        <v>96</v>
      </c>
      <c r="C303" s="58"/>
      <c r="D303" s="58"/>
      <c r="E303" s="58"/>
      <c r="F303" s="58"/>
      <c r="G303" s="58"/>
      <c r="H303" s="1101"/>
      <c r="I303" s="1101"/>
      <c r="J303" s="1101"/>
      <c r="K303" s="1101"/>
      <c r="L303" s="1101"/>
      <c r="M303" s="1101"/>
      <c r="N303" s="60"/>
      <c r="O303" s="60"/>
      <c r="P303" s="62"/>
      <c r="Q303" s="62"/>
      <c r="R303" s="62"/>
      <c r="S303" s="58"/>
      <c r="T303" s="58" t="s">
        <v>96</v>
      </c>
      <c r="V303" s="58"/>
      <c r="W303" s="58"/>
      <c r="X303" s="58"/>
      <c r="Y303" s="58"/>
      <c r="AA303" s="1100" t="s">
        <v>1688</v>
      </c>
      <c r="AB303" s="1101"/>
      <c r="AC303" s="1101"/>
      <c r="AD303" s="1101"/>
      <c r="AE303" s="1101"/>
      <c r="AF303" s="1101"/>
      <c r="AG303" s="60"/>
      <c r="AH303" s="60"/>
      <c r="AI303" s="62"/>
      <c r="AJ303" s="62"/>
      <c r="AK303" s="62"/>
      <c r="BA303" s="61"/>
    </row>
    <row r="304" spans="2:53" ht="12.75">
      <c r="B304" s="58" t="s">
        <v>82</v>
      </c>
      <c r="C304" s="58"/>
      <c r="D304" s="58"/>
      <c r="E304" s="58"/>
      <c r="F304" s="58"/>
      <c r="G304" s="58"/>
      <c r="H304" s="1119"/>
      <c r="I304" s="1119"/>
      <c r="J304" s="1119"/>
      <c r="K304" s="1119"/>
      <c r="L304" s="1119"/>
      <c r="M304" s="1119"/>
      <c r="N304" s="1097"/>
      <c r="O304" s="1097"/>
      <c r="P304" s="1097"/>
      <c r="Q304" s="1097"/>
      <c r="R304" s="1097"/>
      <c r="S304" s="58"/>
      <c r="T304" s="58" t="s">
        <v>82</v>
      </c>
      <c r="V304" s="58"/>
      <c r="W304" s="58"/>
      <c r="X304" s="58"/>
      <c r="Y304" s="58"/>
      <c r="AA304" s="1119" t="s">
        <v>1689</v>
      </c>
      <c r="AB304" s="1119"/>
      <c r="AC304" s="1119"/>
      <c r="AD304" s="1119"/>
      <c r="AE304" s="1119"/>
      <c r="AF304" s="1119"/>
      <c r="AG304" s="1097"/>
      <c r="AH304" s="1097"/>
      <c r="AI304" s="1097"/>
      <c r="AJ304" s="1097"/>
      <c r="AK304" s="109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7" t="s">
        <v>1690</v>
      </c>
      <c r="I306" s="1097"/>
      <c r="J306" s="1097"/>
      <c r="K306" s="1097"/>
      <c r="L306" s="1097"/>
      <c r="M306" s="1097"/>
      <c r="N306" s="1097"/>
      <c r="O306" s="1097"/>
      <c r="P306" s="1097"/>
      <c r="Q306" s="1097"/>
      <c r="R306" s="1097"/>
      <c r="S306" s="58"/>
      <c r="T306" s="58" t="s">
        <v>389</v>
      </c>
      <c r="V306" s="58"/>
      <c r="W306" s="58"/>
      <c r="X306" s="58"/>
      <c r="Y306" s="58"/>
      <c r="AA306" s="1097" t="s">
        <v>1752</v>
      </c>
      <c r="AB306" s="1097"/>
      <c r="AC306" s="1097"/>
      <c r="AD306" s="1097"/>
      <c r="AE306" s="1097"/>
      <c r="AF306" s="1097"/>
      <c r="AG306" s="1097"/>
      <c r="AH306" s="1097"/>
      <c r="AI306" s="1097"/>
      <c r="AJ306" s="1097"/>
      <c r="AK306" s="1097"/>
      <c r="BA306" s="61"/>
    </row>
    <row r="307" spans="1:53" ht="12.75">
      <c r="B307" s="58" t="s">
        <v>518</v>
      </c>
      <c r="C307" s="58"/>
      <c r="D307" s="58"/>
      <c r="E307" s="58"/>
      <c r="F307" s="58"/>
      <c r="H307" s="1119" t="s">
        <v>1750</v>
      </c>
      <c r="I307" s="1119"/>
      <c r="J307" s="1119"/>
      <c r="K307" s="1119"/>
      <c r="L307" s="1119"/>
      <c r="M307" s="1119"/>
      <c r="N307" s="1119"/>
      <c r="O307" s="1119"/>
      <c r="P307" s="1119"/>
      <c r="Q307" s="1119"/>
      <c r="R307" s="1119"/>
      <c r="S307" s="58"/>
      <c r="T307" s="58" t="s">
        <v>518</v>
      </c>
      <c r="V307" s="58"/>
      <c r="W307" s="58"/>
      <c r="X307" s="58"/>
      <c r="Y307" s="58"/>
      <c r="AA307" s="1119" t="s">
        <v>1753</v>
      </c>
      <c r="AB307" s="1119"/>
      <c r="AC307" s="1119"/>
      <c r="AD307" s="1119"/>
      <c r="AE307" s="1119"/>
      <c r="AF307" s="1119"/>
      <c r="AG307" s="1119"/>
      <c r="AH307" s="1119"/>
      <c r="AI307" s="1119"/>
      <c r="AJ307" s="1119"/>
      <c r="AK307" s="1119"/>
      <c r="BA307" s="61"/>
    </row>
    <row r="308" spans="1:53" ht="12.75">
      <c r="B308" s="58" t="s">
        <v>519</v>
      </c>
      <c r="C308" s="58"/>
      <c r="D308" s="58"/>
      <c r="E308" s="58"/>
      <c r="F308" s="58"/>
      <c r="H308" s="1119" t="s">
        <v>1751</v>
      </c>
      <c r="I308" s="1119"/>
      <c r="J308" s="1119"/>
      <c r="K308" s="1119"/>
      <c r="L308" s="1119"/>
      <c r="M308" s="1119"/>
      <c r="N308" s="1119"/>
      <c r="O308" s="1119"/>
      <c r="P308" s="1119"/>
      <c r="Q308" s="1119"/>
      <c r="R308" s="1119"/>
      <c r="S308" s="58"/>
      <c r="T308" s="58" t="s">
        <v>81</v>
      </c>
      <c r="V308" s="58"/>
      <c r="W308" s="58"/>
      <c r="X308" s="58"/>
      <c r="Y308" s="58"/>
      <c r="AA308" s="1119" t="s">
        <v>1754</v>
      </c>
      <c r="AB308" s="1119"/>
      <c r="AC308" s="1119"/>
      <c r="AD308" s="1119"/>
      <c r="AE308" s="1119"/>
      <c r="AF308" s="1119"/>
      <c r="AG308" s="1119"/>
      <c r="AH308" s="1119"/>
      <c r="AI308" s="1119"/>
      <c r="AJ308" s="1119"/>
      <c r="AK308" s="1119"/>
      <c r="BA308" s="61"/>
    </row>
    <row r="309" spans="1:53" ht="12.75">
      <c r="B309" s="58" t="s">
        <v>94</v>
      </c>
      <c r="C309" s="58"/>
      <c r="D309" s="58"/>
      <c r="E309" s="58"/>
      <c r="F309" s="58"/>
      <c r="H309" s="1119" t="s">
        <v>1691</v>
      </c>
      <c r="I309" s="1119"/>
      <c r="J309" s="1119"/>
      <c r="K309" s="1119"/>
      <c r="L309" s="1119"/>
      <c r="M309" s="1119"/>
      <c r="N309" s="1119"/>
      <c r="O309" s="1119"/>
      <c r="P309" s="1119"/>
      <c r="Q309" s="1119"/>
      <c r="R309" s="1119"/>
      <c r="S309" s="58"/>
      <c r="T309" s="58" t="s">
        <v>94</v>
      </c>
      <c r="V309" s="58"/>
      <c r="W309" s="58"/>
      <c r="X309" s="58"/>
      <c r="Y309" s="58"/>
      <c r="AA309" s="1119" t="s">
        <v>1755</v>
      </c>
      <c r="AB309" s="1119"/>
      <c r="AC309" s="1119"/>
      <c r="AD309" s="1119"/>
      <c r="AE309" s="1119"/>
      <c r="AF309" s="1119"/>
      <c r="AG309" s="1119"/>
      <c r="AH309" s="1119"/>
      <c r="AI309" s="1119"/>
      <c r="AJ309" s="1119"/>
      <c r="AK309" s="1119"/>
      <c r="BA309" s="61"/>
    </row>
    <row r="310" spans="1:53" ht="12.75">
      <c r="B310" s="58" t="s">
        <v>95</v>
      </c>
      <c r="C310" s="58"/>
      <c r="D310" s="58"/>
      <c r="E310" s="58"/>
      <c r="F310" s="58"/>
      <c r="G310" s="58"/>
      <c r="H310" s="1120" t="s">
        <v>1692</v>
      </c>
      <c r="I310" s="1121"/>
      <c r="J310" s="1121"/>
      <c r="K310" s="1121"/>
      <c r="L310" s="1121"/>
      <c r="M310" s="1121"/>
      <c r="N310" s="7" t="s">
        <v>220</v>
      </c>
      <c r="O310" s="7"/>
      <c r="P310" s="1218"/>
      <c r="Q310" s="1218"/>
      <c r="R310" s="1218"/>
      <c r="S310" s="58"/>
      <c r="T310" s="58" t="s">
        <v>95</v>
      </c>
      <c r="V310" s="58"/>
      <c r="W310" s="58"/>
      <c r="X310" s="58"/>
      <c r="Y310" s="58"/>
      <c r="AA310" s="1120" t="s">
        <v>1756</v>
      </c>
      <c r="AB310" s="1121"/>
      <c r="AC310" s="1121"/>
      <c r="AD310" s="1121"/>
      <c r="AE310" s="1121"/>
      <c r="AF310" s="1121"/>
      <c r="AG310" s="7" t="s">
        <v>220</v>
      </c>
      <c r="AH310" s="7"/>
      <c r="AI310" s="1218"/>
      <c r="AJ310" s="1218"/>
      <c r="AK310" s="1218"/>
      <c r="BA310" s="61"/>
    </row>
    <row r="311" spans="1:53" ht="12.75">
      <c r="B311" s="58" t="s">
        <v>96</v>
      </c>
      <c r="C311" s="58"/>
      <c r="D311" s="58"/>
      <c r="E311" s="58"/>
      <c r="F311" s="58"/>
      <c r="G311" s="58"/>
      <c r="H311" s="1101"/>
      <c r="I311" s="1101"/>
      <c r="J311" s="1101"/>
      <c r="K311" s="1101"/>
      <c r="L311" s="1101"/>
      <c r="M311" s="1101"/>
      <c r="N311" s="60"/>
      <c r="O311" s="60"/>
      <c r="P311" s="62"/>
      <c r="Q311" s="62"/>
      <c r="R311" s="62"/>
      <c r="S311" s="58"/>
      <c r="T311" s="58" t="s">
        <v>96</v>
      </c>
      <c r="V311" s="58"/>
      <c r="W311" s="58"/>
      <c r="X311" s="58"/>
      <c r="Y311" s="58"/>
      <c r="AA311" s="1101"/>
      <c r="AB311" s="1101"/>
      <c r="AC311" s="1101"/>
      <c r="AD311" s="1101"/>
      <c r="AE311" s="1101"/>
      <c r="AF311" s="1101"/>
      <c r="AG311" s="60"/>
      <c r="AH311" s="60"/>
      <c r="AI311" s="62"/>
      <c r="AJ311" s="62"/>
      <c r="AK311" s="62"/>
      <c r="BA311" s="61"/>
    </row>
    <row r="312" spans="1:53" ht="12.75">
      <c r="B312" s="58" t="s">
        <v>82</v>
      </c>
      <c r="C312" s="58"/>
      <c r="D312" s="58"/>
      <c r="E312" s="58"/>
      <c r="F312" s="58"/>
      <c r="G312" s="58"/>
      <c r="H312" s="1119" t="s">
        <v>1693</v>
      </c>
      <c r="I312" s="1119"/>
      <c r="J312" s="1119"/>
      <c r="K312" s="1119"/>
      <c r="L312" s="1119"/>
      <c r="M312" s="1119"/>
      <c r="N312" s="1097"/>
      <c r="O312" s="1097"/>
      <c r="P312" s="1097"/>
      <c r="Q312" s="1097"/>
      <c r="R312" s="1097"/>
      <c r="S312" s="58"/>
      <c r="T312" s="58" t="s">
        <v>82</v>
      </c>
      <c r="V312" s="58"/>
      <c r="W312" s="58"/>
      <c r="X312" s="58"/>
      <c r="Y312" s="58"/>
      <c r="AA312" s="1119" t="s">
        <v>1757</v>
      </c>
      <c r="AB312" s="1119"/>
      <c r="AC312" s="1119"/>
      <c r="AD312" s="1119"/>
      <c r="AE312" s="1119"/>
      <c r="AF312" s="1119"/>
      <c r="AG312" s="1097"/>
      <c r="AH312" s="1097"/>
      <c r="AI312" s="1097"/>
      <c r="AJ312" s="1097"/>
      <c r="AK312" s="1097"/>
      <c r="BA312" s="61"/>
    </row>
    <row r="313" spans="1:53" ht="12.75">
      <c r="BA313" s="61"/>
    </row>
    <row r="314" spans="1:53" ht="12.75">
      <c r="B314" s="7" t="s">
        <v>1007</v>
      </c>
      <c r="C314" s="58"/>
      <c r="D314" s="58"/>
      <c r="E314" s="58"/>
      <c r="F314" s="58"/>
      <c r="H314" s="1097" t="s">
        <v>1787</v>
      </c>
      <c r="I314" s="1097"/>
      <c r="J314" s="1097"/>
      <c r="K314" s="1097"/>
      <c r="L314" s="1097"/>
      <c r="M314" s="1097"/>
      <c r="N314" s="1097"/>
      <c r="O314" s="1097"/>
      <c r="P314" s="1097"/>
      <c r="Q314" s="1097"/>
      <c r="R314" s="1097"/>
      <c r="T314" s="58" t="s">
        <v>390</v>
      </c>
      <c r="V314" s="58"/>
      <c r="W314" s="58"/>
      <c r="X314" s="58"/>
      <c r="Y314" s="58"/>
      <c r="AA314" s="1097" t="s">
        <v>1759</v>
      </c>
      <c r="AB314" s="1097"/>
      <c r="AC314" s="1097"/>
      <c r="AD314" s="1097"/>
      <c r="AE314" s="1097"/>
      <c r="AF314" s="1097"/>
      <c r="AG314" s="1097"/>
      <c r="AH314" s="1097"/>
      <c r="AI314" s="1097"/>
      <c r="AJ314" s="1097"/>
      <c r="AK314" s="1097"/>
      <c r="BA314" s="61"/>
    </row>
    <row r="315" spans="1:53" ht="12.75" customHeight="1">
      <c r="B315" s="58" t="s">
        <v>518</v>
      </c>
      <c r="C315" s="58"/>
      <c r="D315" s="58"/>
      <c r="E315" s="58"/>
      <c r="F315" s="58"/>
      <c r="H315" s="1119" t="s">
        <v>1788</v>
      </c>
      <c r="I315" s="1119"/>
      <c r="J315" s="1119"/>
      <c r="K315" s="1119"/>
      <c r="L315" s="1119"/>
      <c r="M315" s="1119"/>
      <c r="N315" s="1119"/>
      <c r="O315" s="1119"/>
      <c r="P315" s="1119"/>
      <c r="Q315" s="1119"/>
      <c r="R315" s="1119"/>
      <c r="T315" s="58" t="s">
        <v>518</v>
      </c>
      <c r="V315" s="58"/>
      <c r="W315" s="58"/>
      <c r="X315" s="58"/>
      <c r="Y315" s="58"/>
      <c r="AA315" s="1119" t="s">
        <v>1694</v>
      </c>
      <c r="AB315" s="1119"/>
      <c r="AC315" s="1119"/>
      <c r="AD315" s="1119"/>
      <c r="AE315" s="1119"/>
      <c r="AF315" s="1119"/>
      <c r="AG315" s="1119"/>
      <c r="AH315" s="1119"/>
      <c r="AI315" s="1119"/>
      <c r="AJ315" s="1119"/>
      <c r="AK315" s="1119"/>
      <c r="BA315" s="61"/>
    </row>
    <row r="316" spans="1:53" ht="12.75">
      <c r="B316" s="58" t="s">
        <v>519</v>
      </c>
      <c r="C316" s="58"/>
      <c r="D316" s="58"/>
      <c r="E316" s="58"/>
      <c r="F316" s="58"/>
      <c r="H316" s="1119" t="s">
        <v>1789</v>
      </c>
      <c r="I316" s="1119"/>
      <c r="J316" s="1119"/>
      <c r="K316" s="1119"/>
      <c r="L316" s="1119"/>
      <c r="M316" s="1119"/>
      <c r="N316" s="1119"/>
      <c r="O316" s="1119"/>
      <c r="P316" s="1119"/>
      <c r="Q316" s="1119"/>
      <c r="R316" s="1119"/>
      <c r="T316" s="58" t="s">
        <v>81</v>
      </c>
      <c r="V316" s="58"/>
      <c r="W316" s="58"/>
      <c r="X316" s="58"/>
      <c r="Y316" s="58"/>
      <c r="AA316" s="1119" t="s">
        <v>1695</v>
      </c>
      <c r="AB316" s="1119"/>
      <c r="AC316" s="1119"/>
      <c r="AD316" s="1119"/>
      <c r="AE316" s="1119"/>
      <c r="AF316" s="1119"/>
      <c r="AG316" s="1119"/>
      <c r="AH316" s="1119"/>
      <c r="AI316" s="1119"/>
      <c r="AJ316" s="1119"/>
      <c r="AK316" s="1119"/>
      <c r="BA316" s="61"/>
    </row>
    <row r="317" spans="1:53" ht="12.75" customHeight="1">
      <c r="A317" s="39"/>
      <c r="B317" s="58" t="s">
        <v>94</v>
      </c>
      <c r="C317" s="58"/>
      <c r="D317" s="58"/>
      <c r="E317" s="58"/>
      <c r="F317" s="58"/>
      <c r="H317" s="1119" t="s">
        <v>1790</v>
      </c>
      <c r="I317" s="1119"/>
      <c r="J317" s="1119"/>
      <c r="K317" s="1119"/>
      <c r="L317" s="1119"/>
      <c r="M317" s="1119"/>
      <c r="N317" s="1119"/>
      <c r="O317" s="1119"/>
      <c r="P317" s="1119"/>
      <c r="Q317" s="1119"/>
      <c r="R317" s="1119"/>
      <c r="T317" s="58" t="s">
        <v>94</v>
      </c>
      <c r="V317" s="58"/>
      <c r="W317" s="58"/>
      <c r="X317" s="58"/>
      <c r="Y317" s="58"/>
      <c r="AA317" s="1119" t="s">
        <v>1696</v>
      </c>
      <c r="AB317" s="1119"/>
      <c r="AC317" s="1119"/>
      <c r="AD317" s="1119"/>
      <c r="AE317" s="1119"/>
      <c r="AF317" s="1119"/>
      <c r="AG317" s="1119"/>
      <c r="AH317" s="1119"/>
      <c r="AI317" s="1119"/>
      <c r="AJ317" s="1119"/>
      <c r="AK317" s="1119"/>
      <c r="AL317" s="39"/>
    </row>
    <row r="318" spans="1:53" ht="12.75">
      <c r="A318" s="39"/>
      <c r="B318" s="58" t="s">
        <v>95</v>
      </c>
      <c r="C318" s="58"/>
      <c r="D318" s="58"/>
      <c r="E318" s="58"/>
      <c r="F318" s="58"/>
      <c r="G318" s="58"/>
      <c r="H318" s="1120" t="s">
        <v>1791</v>
      </c>
      <c r="I318" s="1121"/>
      <c r="J318" s="1121"/>
      <c r="K318" s="1121"/>
      <c r="L318" s="1121"/>
      <c r="M318" s="1121"/>
      <c r="N318" s="7" t="s">
        <v>220</v>
      </c>
      <c r="O318" s="7"/>
      <c r="P318" s="1218"/>
      <c r="Q318" s="1218"/>
      <c r="R318" s="1218"/>
      <c r="S318" s="58"/>
      <c r="T318" s="58" t="s">
        <v>95</v>
      </c>
      <c r="V318" s="58"/>
      <c r="W318" s="58"/>
      <c r="X318" s="58"/>
      <c r="Y318" s="58"/>
      <c r="AA318" s="1120" t="s">
        <v>1697</v>
      </c>
      <c r="AB318" s="1121"/>
      <c r="AC318" s="1121"/>
      <c r="AD318" s="1121"/>
      <c r="AE318" s="1121"/>
      <c r="AF318" s="1121"/>
      <c r="AG318" s="7" t="s">
        <v>220</v>
      </c>
      <c r="AH318" s="7"/>
      <c r="AI318" s="1218"/>
      <c r="AJ318" s="1218"/>
      <c r="AK318" s="1218"/>
      <c r="AL318" s="39"/>
    </row>
    <row r="319" spans="1:53" ht="12.75">
      <c r="A319" s="39"/>
      <c r="B319" s="58" t="s">
        <v>96</v>
      </c>
      <c r="C319" s="58"/>
      <c r="D319" s="58"/>
      <c r="E319" s="58"/>
      <c r="F319" s="58"/>
      <c r="G319" s="58"/>
      <c r="H319" s="1101"/>
      <c r="I319" s="1101"/>
      <c r="J319" s="1101"/>
      <c r="K319" s="1101"/>
      <c r="L319" s="1101"/>
      <c r="M319" s="1101"/>
      <c r="N319" s="60"/>
      <c r="O319" s="60"/>
      <c r="P319" s="62"/>
      <c r="Q319" s="62"/>
      <c r="R319" s="62"/>
      <c r="S319" s="58"/>
      <c r="T319" s="58" t="s">
        <v>96</v>
      </c>
      <c r="V319" s="58"/>
      <c r="W319" s="58"/>
      <c r="X319" s="58"/>
      <c r="Y319" s="58"/>
      <c r="AA319" s="1101"/>
      <c r="AB319" s="1101"/>
      <c r="AC319" s="1101"/>
      <c r="AD319" s="1101"/>
      <c r="AE319" s="1101"/>
      <c r="AF319" s="1101"/>
      <c r="AG319" s="60"/>
      <c r="AH319" s="60"/>
      <c r="AI319" s="62"/>
      <c r="AJ319" s="62"/>
      <c r="AK319" s="62"/>
      <c r="AL319" s="39"/>
    </row>
    <row r="320" spans="1:53" ht="12.75">
      <c r="A320" s="39"/>
      <c r="B320" s="58" t="s">
        <v>82</v>
      </c>
      <c r="C320" s="58"/>
      <c r="D320" s="58"/>
      <c r="E320" s="58"/>
      <c r="F320" s="58"/>
      <c r="G320" s="58"/>
      <c r="H320" s="1119" t="s">
        <v>1792</v>
      </c>
      <c r="I320" s="1119"/>
      <c r="J320" s="1119"/>
      <c r="K320" s="1119"/>
      <c r="L320" s="1119"/>
      <c r="M320" s="1119"/>
      <c r="N320" s="1097"/>
      <c r="O320" s="1097"/>
      <c r="P320" s="1097"/>
      <c r="Q320" s="1097"/>
      <c r="R320" s="1097"/>
      <c r="S320" s="58"/>
      <c r="T320" s="58" t="s">
        <v>82</v>
      </c>
      <c r="V320" s="58"/>
      <c r="W320" s="58"/>
      <c r="X320" s="58"/>
      <c r="Y320" s="58"/>
      <c r="AA320" s="1119" t="s">
        <v>1698</v>
      </c>
      <c r="AB320" s="1119"/>
      <c r="AC320" s="1119"/>
      <c r="AD320" s="1119"/>
      <c r="AE320" s="1119"/>
      <c r="AF320" s="1119"/>
      <c r="AG320" s="1097"/>
      <c r="AH320" s="1097"/>
      <c r="AI320" s="1097"/>
      <c r="AJ320" s="1097"/>
      <c r="AK320" s="109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7" t="s">
        <v>1699</v>
      </c>
      <c r="I322" s="1097"/>
      <c r="J322" s="1097"/>
      <c r="K322" s="1097"/>
      <c r="L322" s="1097"/>
      <c r="M322" s="1097"/>
      <c r="N322" s="1097"/>
      <c r="O322" s="1097"/>
      <c r="P322" s="1097"/>
      <c r="Q322" s="1097"/>
      <c r="R322" s="1097"/>
      <c r="T322" s="58" t="s">
        <v>392</v>
      </c>
      <c r="V322" s="58"/>
      <c r="W322" s="58"/>
      <c r="X322" s="58"/>
      <c r="Y322" s="58"/>
      <c r="AA322" s="1097" t="s">
        <v>1758</v>
      </c>
      <c r="AB322" s="1097"/>
      <c r="AC322" s="1097"/>
      <c r="AD322" s="1097"/>
      <c r="AE322" s="1097"/>
      <c r="AF322" s="1097"/>
      <c r="AG322" s="1097"/>
      <c r="AH322" s="1097"/>
      <c r="AI322" s="1097"/>
      <c r="AJ322" s="1097"/>
      <c r="AK322" s="1097"/>
      <c r="AL322" s="39"/>
    </row>
    <row r="323" spans="1:53" ht="12.75">
      <c r="A323" s="39"/>
      <c r="B323" s="58" t="s">
        <v>518</v>
      </c>
      <c r="C323" s="58"/>
      <c r="D323" s="58"/>
      <c r="E323" s="58"/>
      <c r="F323" s="58"/>
      <c r="H323" s="1119" t="s">
        <v>1700</v>
      </c>
      <c r="I323" s="1119"/>
      <c r="J323" s="1119"/>
      <c r="K323" s="1119"/>
      <c r="L323" s="1119"/>
      <c r="M323" s="1119"/>
      <c r="N323" s="1119"/>
      <c r="O323" s="1119"/>
      <c r="P323" s="1119"/>
      <c r="Q323" s="1119"/>
      <c r="R323" s="1119"/>
      <c r="T323" s="58" t="s">
        <v>518</v>
      </c>
      <c r="V323" s="58"/>
      <c r="W323" s="58"/>
      <c r="X323" s="58"/>
      <c r="Y323" s="58"/>
      <c r="AA323" s="1119" t="s">
        <v>1760</v>
      </c>
      <c r="AB323" s="1119"/>
      <c r="AC323" s="1119"/>
      <c r="AD323" s="1119"/>
      <c r="AE323" s="1119"/>
      <c r="AF323" s="1119"/>
      <c r="AG323" s="1119"/>
      <c r="AH323" s="1119"/>
      <c r="AI323" s="1119"/>
      <c r="AJ323" s="1119"/>
      <c r="AK323" s="1119"/>
      <c r="AL323" s="39"/>
    </row>
    <row r="324" spans="1:53" ht="12.75" customHeight="1">
      <c r="A324" s="39"/>
      <c r="B324" s="58" t="s">
        <v>519</v>
      </c>
      <c r="C324" s="58"/>
      <c r="D324" s="58"/>
      <c r="E324" s="58"/>
      <c r="F324" s="58"/>
      <c r="H324" s="1119" t="s">
        <v>1701</v>
      </c>
      <c r="I324" s="1119"/>
      <c r="J324" s="1119"/>
      <c r="K324" s="1119"/>
      <c r="L324" s="1119"/>
      <c r="M324" s="1119"/>
      <c r="N324" s="1119"/>
      <c r="O324" s="1119"/>
      <c r="P324" s="1119"/>
      <c r="Q324" s="1119"/>
      <c r="R324" s="1119"/>
      <c r="T324" s="58" t="s">
        <v>81</v>
      </c>
      <c r="V324" s="58"/>
      <c r="W324" s="58"/>
      <c r="X324" s="58"/>
      <c r="Y324" s="58"/>
      <c r="AA324" s="1119" t="s">
        <v>1695</v>
      </c>
      <c r="AB324" s="1119"/>
      <c r="AC324" s="1119"/>
      <c r="AD324" s="1119"/>
      <c r="AE324" s="1119"/>
      <c r="AF324" s="1119"/>
      <c r="AG324" s="1119"/>
      <c r="AH324" s="1119"/>
      <c r="AI324" s="1119"/>
      <c r="AJ324" s="1119"/>
      <c r="AK324" s="1119"/>
      <c r="AL324" s="39"/>
    </row>
    <row r="325" spans="1:53" ht="12.75">
      <c r="A325" s="39"/>
      <c r="B325" s="58" t="s">
        <v>94</v>
      </c>
      <c r="C325" s="58"/>
      <c r="D325" s="58"/>
      <c r="E325" s="58"/>
      <c r="F325" s="58"/>
      <c r="H325" s="1119" t="s">
        <v>1702</v>
      </c>
      <c r="I325" s="1119"/>
      <c r="J325" s="1119"/>
      <c r="K325" s="1119"/>
      <c r="L325" s="1119"/>
      <c r="M325" s="1119"/>
      <c r="N325" s="1119"/>
      <c r="O325" s="1119"/>
      <c r="P325" s="1119"/>
      <c r="Q325" s="1119"/>
      <c r="R325" s="1119"/>
      <c r="T325" s="58" t="s">
        <v>94</v>
      </c>
      <c r="V325" s="58"/>
      <c r="W325" s="58"/>
      <c r="X325" s="58"/>
      <c r="Y325" s="58"/>
      <c r="AA325" s="1119" t="s">
        <v>1761</v>
      </c>
      <c r="AB325" s="1119"/>
      <c r="AC325" s="1119"/>
      <c r="AD325" s="1119"/>
      <c r="AE325" s="1119"/>
      <c r="AF325" s="1119"/>
      <c r="AG325" s="1119"/>
      <c r="AH325" s="1119"/>
      <c r="AI325" s="1119"/>
      <c r="AJ325" s="1119"/>
      <c r="AK325" s="1119"/>
      <c r="AL325" s="39"/>
    </row>
    <row r="326" spans="1:53" ht="12.75">
      <c r="A326" s="39"/>
      <c r="B326" s="58" t="s">
        <v>95</v>
      </c>
      <c r="C326" s="58"/>
      <c r="D326" s="58"/>
      <c r="E326" s="58"/>
      <c r="F326" s="58"/>
      <c r="G326" s="58"/>
      <c r="H326" s="1120" t="s">
        <v>1703</v>
      </c>
      <c r="I326" s="1121"/>
      <c r="J326" s="1121"/>
      <c r="K326" s="1121"/>
      <c r="L326" s="1121"/>
      <c r="M326" s="1121"/>
      <c r="N326" s="7" t="s">
        <v>220</v>
      </c>
      <c r="O326" s="7"/>
      <c r="P326" s="1218"/>
      <c r="Q326" s="1218"/>
      <c r="R326" s="1218"/>
      <c r="S326" s="58"/>
      <c r="T326" s="58" t="s">
        <v>95</v>
      </c>
      <c r="V326" s="58"/>
      <c r="W326" s="58"/>
      <c r="X326" s="58"/>
      <c r="Y326" s="58"/>
      <c r="AA326" s="1120" t="s">
        <v>1697</v>
      </c>
      <c r="AB326" s="1121"/>
      <c r="AC326" s="1121"/>
      <c r="AD326" s="1121"/>
      <c r="AE326" s="1121"/>
      <c r="AF326" s="1121"/>
      <c r="AG326" s="7" t="s">
        <v>220</v>
      </c>
      <c r="AH326" s="7"/>
      <c r="AI326" s="1218"/>
      <c r="AJ326" s="1218"/>
      <c r="AK326" s="1218"/>
      <c r="AL326" s="39"/>
    </row>
    <row r="327" spans="1:53" ht="12.75" customHeight="1">
      <c r="A327" s="39"/>
      <c r="B327" s="58" t="s">
        <v>96</v>
      </c>
      <c r="C327" s="58"/>
      <c r="D327" s="58"/>
      <c r="E327" s="58"/>
      <c r="F327" s="58"/>
      <c r="G327" s="58"/>
      <c r="H327" s="1101"/>
      <c r="I327" s="1101"/>
      <c r="J327" s="1101"/>
      <c r="K327" s="1101"/>
      <c r="L327" s="1101"/>
      <c r="M327" s="1101"/>
      <c r="N327" s="60"/>
      <c r="O327" s="60"/>
      <c r="P327" s="62"/>
      <c r="Q327" s="62"/>
      <c r="R327" s="62"/>
      <c r="S327" s="58"/>
      <c r="T327" s="58" t="s">
        <v>96</v>
      </c>
      <c r="V327" s="58"/>
      <c r="W327" s="58"/>
      <c r="X327" s="58"/>
      <c r="Y327" s="58"/>
      <c r="AA327" s="1101"/>
      <c r="AB327" s="1101"/>
      <c r="AC327" s="1101"/>
      <c r="AD327" s="1101"/>
      <c r="AE327" s="1101"/>
      <c r="AF327" s="1101"/>
      <c r="AG327" s="60"/>
      <c r="AH327" s="60"/>
      <c r="AI327" s="62"/>
      <c r="AJ327" s="62"/>
      <c r="AK327" s="62"/>
      <c r="AL327" s="39"/>
    </row>
    <row r="328" spans="1:53" ht="12.75" customHeight="1">
      <c r="A328" s="39"/>
      <c r="B328" s="58" t="s">
        <v>82</v>
      </c>
      <c r="C328" s="58"/>
      <c r="D328" s="58"/>
      <c r="E328" s="58"/>
      <c r="F328" s="58"/>
      <c r="G328" s="58"/>
      <c r="H328" s="1119" t="s">
        <v>1704</v>
      </c>
      <c r="I328" s="1119"/>
      <c r="J328" s="1119"/>
      <c r="K328" s="1119"/>
      <c r="L328" s="1119"/>
      <c r="M328" s="1119"/>
      <c r="N328" s="1097"/>
      <c r="O328" s="1097"/>
      <c r="P328" s="1097"/>
      <c r="Q328" s="1097"/>
      <c r="R328" s="1097"/>
      <c r="S328" s="58"/>
      <c r="T328" s="58" t="s">
        <v>82</v>
      </c>
      <c r="V328" s="58"/>
      <c r="W328" s="58"/>
      <c r="X328" s="58"/>
      <c r="Y328" s="58"/>
      <c r="AA328" s="1119" t="s">
        <v>1762</v>
      </c>
      <c r="AB328" s="1119"/>
      <c r="AC328" s="1119"/>
      <c r="AD328" s="1119"/>
      <c r="AE328" s="1119"/>
      <c r="AF328" s="1119"/>
      <c r="AG328" s="1097"/>
      <c r="AH328" s="1097"/>
      <c r="AI328" s="1097"/>
      <c r="AJ328" s="1097"/>
      <c r="AK328" s="109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7" t="s">
        <v>1705</v>
      </c>
      <c r="I330" s="1097"/>
      <c r="J330" s="1097"/>
      <c r="K330" s="1097"/>
      <c r="L330" s="1097"/>
      <c r="M330" s="1097"/>
      <c r="N330" s="1097"/>
      <c r="O330" s="1097"/>
      <c r="P330" s="1097"/>
      <c r="Q330" s="1097"/>
      <c r="R330" s="1097"/>
      <c r="T330" s="422" t="s">
        <v>982</v>
      </c>
      <c r="V330" s="58"/>
      <c r="W330" s="58"/>
      <c r="X330" s="58"/>
      <c r="Y330" s="58"/>
      <c r="AA330" s="1097" t="s">
        <v>1711</v>
      </c>
      <c r="AB330" s="1097"/>
      <c r="AC330" s="1097"/>
      <c r="AD330" s="1097"/>
      <c r="AE330" s="1097"/>
      <c r="AF330" s="1097"/>
      <c r="AG330" s="1097"/>
      <c r="AH330" s="1097"/>
      <c r="AI330" s="1097"/>
      <c r="AJ330" s="1097"/>
      <c r="AK330" s="1097"/>
      <c r="AL330" s="39"/>
    </row>
    <row r="331" spans="1:53" ht="12.75" customHeight="1">
      <c r="B331" s="58" t="s">
        <v>518</v>
      </c>
      <c r="C331" s="248"/>
      <c r="D331" s="248"/>
      <c r="E331" s="248"/>
      <c r="F331" s="248"/>
      <c r="G331" s="3"/>
      <c r="H331" s="1119" t="s">
        <v>1707</v>
      </c>
      <c r="I331" s="1119"/>
      <c r="J331" s="1119"/>
      <c r="K331" s="1119"/>
      <c r="L331" s="1119"/>
      <c r="M331" s="1119"/>
      <c r="N331" s="1119"/>
      <c r="O331" s="1119"/>
      <c r="P331" s="1119"/>
      <c r="Q331" s="1119"/>
      <c r="R331" s="1119"/>
      <c r="T331" s="58" t="s">
        <v>518</v>
      </c>
      <c r="V331" s="58"/>
      <c r="W331" s="58"/>
      <c r="X331" s="58"/>
      <c r="Y331" s="58"/>
      <c r="AA331" s="1119" t="s">
        <v>1715</v>
      </c>
      <c r="AB331" s="1119"/>
      <c r="AC331" s="1119"/>
      <c r="AD331" s="1119"/>
      <c r="AE331" s="1119"/>
      <c r="AF331" s="1119"/>
      <c r="AG331" s="1119"/>
      <c r="AH331" s="1119"/>
      <c r="AI331" s="1119"/>
      <c r="AJ331" s="1119"/>
      <c r="AK331" s="1119"/>
      <c r="AL331" s="39"/>
    </row>
    <row r="332" spans="1:53" ht="12.75" customHeight="1">
      <c r="B332" s="58" t="s">
        <v>81</v>
      </c>
      <c r="C332" s="248"/>
      <c r="D332" s="248"/>
      <c r="E332" s="248"/>
      <c r="F332" s="248"/>
      <c r="G332" s="3"/>
      <c r="H332" s="1119" t="s">
        <v>1708</v>
      </c>
      <c r="I332" s="1119"/>
      <c r="J332" s="1119"/>
      <c r="K332" s="1119"/>
      <c r="L332" s="1119"/>
      <c r="M332" s="1119"/>
      <c r="N332" s="1119"/>
      <c r="O332" s="1119"/>
      <c r="P332" s="1119"/>
      <c r="Q332" s="1119"/>
      <c r="R332" s="1119"/>
      <c r="T332" s="58" t="s">
        <v>81</v>
      </c>
      <c r="V332" s="58"/>
      <c r="W332" s="58"/>
      <c r="X332" s="58"/>
      <c r="Y332" s="58"/>
      <c r="AA332" s="1119" t="s">
        <v>1716</v>
      </c>
      <c r="AB332" s="1119"/>
      <c r="AC332" s="1119"/>
      <c r="AD332" s="1119"/>
      <c r="AE332" s="1119"/>
      <c r="AF332" s="1119"/>
      <c r="AG332" s="1119"/>
      <c r="AH332" s="1119"/>
      <c r="AI332" s="1119"/>
      <c r="AJ332" s="1119"/>
      <c r="AK332" s="1119"/>
      <c r="AL332" s="39"/>
    </row>
    <row r="333" spans="1:53" ht="12.75">
      <c r="A333" s="39"/>
      <c r="B333" s="58" t="s">
        <v>94</v>
      </c>
      <c r="C333" s="248"/>
      <c r="D333" s="248"/>
      <c r="E333" s="248"/>
      <c r="F333" s="248"/>
      <c r="G333" s="248"/>
      <c r="H333" s="1119" t="s">
        <v>1706</v>
      </c>
      <c r="I333" s="1119"/>
      <c r="J333" s="1119"/>
      <c r="K333" s="1119"/>
      <c r="L333" s="1119"/>
      <c r="M333" s="1119"/>
      <c r="N333" s="1119"/>
      <c r="O333" s="1119"/>
      <c r="P333" s="1119"/>
      <c r="Q333" s="1119"/>
      <c r="R333" s="1119"/>
      <c r="T333" s="58" t="s">
        <v>94</v>
      </c>
      <c r="V333" s="58"/>
      <c r="W333" s="58"/>
      <c r="X333" s="58"/>
      <c r="Y333" s="58"/>
      <c r="AA333" s="1119" t="s">
        <v>1712</v>
      </c>
      <c r="AB333" s="1119"/>
      <c r="AC333" s="1119"/>
      <c r="AD333" s="1119"/>
      <c r="AE333" s="1119"/>
      <c r="AF333" s="1119"/>
      <c r="AG333" s="1119"/>
      <c r="AH333" s="1119"/>
      <c r="AI333" s="1119"/>
      <c r="AJ333" s="1119"/>
      <c r="AK333" s="1119"/>
      <c r="AL333" s="39"/>
    </row>
    <row r="334" spans="1:53" ht="12.75">
      <c r="A334" s="39"/>
      <c r="B334" s="58" t="s">
        <v>95</v>
      </c>
      <c r="C334" s="248"/>
      <c r="D334" s="248"/>
      <c r="E334" s="248"/>
      <c r="F334" s="248"/>
      <c r="G334" s="248"/>
      <c r="H334" s="1120" t="s">
        <v>1709</v>
      </c>
      <c r="I334" s="1121"/>
      <c r="J334" s="1121"/>
      <c r="K334" s="1121"/>
      <c r="L334" s="1121"/>
      <c r="M334" s="1121"/>
      <c r="N334" s="7" t="s">
        <v>220</v>
      </c>
      <c r="O334" s="7"/>
      <c r="P334" s="1218"/>
      <c r="Q334" s="1218"/>
      <c r="R334" s="1218"/>
      <c r="S334" s="58"/>
      <c r="T334" s="58" t="s">
        <v>95</v>
      </c>
      <c r="V334" s="58"/>
      <c r="W334" s="58"/>
      <c r="X334" s="58"/>
      <c r="Y334" s="58"/>
      <c r="AA334" s="1120" t="s">
        <v>1713</v>
      </c>
      <c r="AB334" s="1121"/>
      <c r="AC334" s="1121"/>
      <c r="AD334" s="1121"/>
      <c r="AE334" s="1121"/>
      <c r="AF334" s="1121"/>
      <c r="AG334" s="7" t="s">
        <v>220</v>
      </c>
      <c r="AH334" s="7"/>
      <c r="AI334" s="1218"/>
      <c r="AJ334" s="1218"/>
      <c r="AK334" s="1218"/>
      <c r="AL334" s="39"/>
    </row>
    <row r="335" spans="1:53" ht="12.75" customHeight="1">
      <c r="A335" s="39"/>
      <c r="B335" s="58" t="s">
        <v>96</v>
      </c>
      <c r="C335" s="248"/>
      <c r="D335" s="248"/>
      <c r="E335" s="248"/>
      <c r="F335" s="248"/>
      <c r="G335" s="248"/>
      <c r="H335" s="1101"/>
      <c r="I335" s="1101"/>
      <c r="J335" s="1101"/>
      <c r="K335" s="1101"/>
      <c r="L335" s="1101"/>
      <c r="M335" s="1101"/>
      <c r="N335" s="60"/>
      <c r="O335" s="60"/>
      <c r="P335" s="62"/>
      <c r="Q335" s="62"/>
      <c r="R335" s="62"/>
      <c r="S335" s="58"/>
      <c r="T335" s="58" t="s">
        <v>96</v>
      </c>
      <c r="V335" s="58"/>
      <c r="W335" s="58"/>
      <c r="X335" s="58"/>
      <c r="Y335" s="58"/>
      <c r="AA335" s="1100" t="s">
        <v>1717</v>
      </c>
      <c r="AB335" s="1101"/>
      <c r="AC335" s="1101"/>
      <c r="AD335" s="1101"/>
      <c r="AE335" s="1101"/>
      <c r="AF335" s="1101"/>
      <c r="AG335" s="60"/>
      <c r="AH335" s="60"/>
      <c r="AI335" s="62"/>
      <c r="AJ335" s="62"/>
      <c r="AK335" s="62"/>
      <c r="AL335" s="39"/>
    </row>
    <row r="336" spans="1:53" ht="12.75">
      <c r="A336" s="39"/>
      <c r="B336" s="58" t="s">
        <v>82</v>
      </c>
      <c r="C336" s="245"/>
      <c r="D336" s="245"/>
      <c r="E336" s="245"/>
      <c r="F336" s="245"/>
      <c r="G336" s="245"/>
      <c r="H336" s="1119" t="s">
        <v>1710</v>
      </c>
      <c r="I336" s="1119"/>
      <c r="J336" s="1119"/>
      <c r="K336" s="1119"/>
      <c r="L336" s="1119"/>
      <c r="M336" s="1119"/>
      <c r="N336" s="1097"/>
      <c r="O336" s="1097"/>
      <c r="P336" s="1097"/>
      <c r="Q336" s="1097"/>
      <c r="R336" s="1097"/>
      <c r="S336" s="58"/>
      <c r="T336" s="58" t="s">
        <v>82</v>
      </c>
      <c r="V336" s="58"/>
      <c r="W336" s="58"/>
      <c r="X336" s="58"/>
      <c r="Y336" s="58"/>
      <c r="AA336" s="1119" t="s">
        <v>1714</v>
      </c>
      <c r="AB336" s="1119"/>
      <c r="AC336" s="1119"/>
      <c r="AD336" s="1119"/>
      <c r="AE336" s="1119"/>
      <c r="AF336" s="1119"/>
      <c r="AG336" s="1097"/>
      <c r="AH336" s="1097"/>
      <c r="AI336" s="1097"/>
      <c r="AJ336" s="1097"/>
      <c r="AK336" s="1097"/>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7"/>
      <c r="Q338" s="1097"/>
      <c r="R338" s="1097"/>
      <c r="S338" s="1097"/>
      <c r="T338" s="1097"/>
      <c r="U338" s="1097"/>
      <c r="V338" s="1097"/>
      <c r="W338" s="1097"/>
      <c r="X338" s="1097"/>
      <c r="Y338" s="1097"/>
      <c r="Z338" s="1097"/>
      <c r="AA338" s="1097"/>
      <c r="AB338" s="1097"/>
      <c r="AC338" s="1097"/>
      <c r="AD338" s="1097"/>
      <c r="AE338" s="1097"/>
      <c r="AF338" s="88"/>
      <c r="AG338" s="88"/>
      <c r="AH338" s="88"/>
      <c r="AI338" s="88"/>
      <c r="AJ338" s="88"/>
      <c r="AK338" s="88"/>
      <c r="AL338" s="39"/>
      <c r="BA338" s="12" t="s">
        <v>592</v>
      </c>
    </row>
    <row r="339" spans="1:53" ht="12.75">
      <c r="A339" s="3"/>
      <c r="B339" s="60"/>
      <c r="C339" s="60"/>
      <c r="D339" s="60"/>
      <c r="E339" s="60"/>
      <c r="F339" s="60"/>
      <c r="G339" s="3"/>
      <c r="H339" s="88"/>
      <c r="I339" s="7" t="s">
        <v>518</v>
      </c>
      <c r="P339" s="1119"/>
      <c r="Q339" s="1119"/>
      <c r="R339" s="1119"/>
      <c r="S339" s="1119"/>
      <c r="T339" s="1119"/>
      <c r="U339" s="1119"/>
      <c r="V339" s="1119"/>
      <c r="W339" s="1119"/>
      <c r="X339" s="1119"/>
      <c r="Y339" s="1119"/>
      <c r="Z339" s="1119"/>
      <c r="AA339" s="1119"/>
      <c r="AB339" s="1119"/>
      <c r="AC339" s="1119"/>
      <c r="AD339" s="1119"/>
      <c r="AE339" s="1119"/>
      <c r="AF339" s="88"/>
      <c r="AG339" s="88"/>
      <c r="AH339" s="88"/>
      <c r="AI339" s="88"/>
      <c r="AJ339" s="88"/>
      <c r="AK339" s="88"/>
      <c r="AL339" s="39"/>
    </row>
    <row r="340" spans="1:53" ht="12.75">
      <c r="A340" s="3"/>
      <c r="B340" s="60"/>
      <c r="C340" s="60"/>
      <c r="D340" s="60"/>
      <c r="E340" s="60"/>
      <c r="F340" s="60"/>
      <c r="G340" s="3"/>
      <c r="H340" s="88"/>
      <c r="I340" s="7" t="s">
        <v>81</v>
      </c>
      <c r="P340" s="1119"/>
      <c r="Q340" s="1119"/>
      <c r="R340" s="1119"/>
      <c r="S340" s="1119"/>
      <c r="T340" s="1119"/>
      <c r="U340" s="1119"/>
      <c r="V340" s="1119"/>
      <c r="W340" s="1119"/>
      <c r="X340" s="1119"/>
      <c r="Y340" s="1119"/>
      <c r="Z340" s="1119"/>
      <c r="AA340" s="1119"/>
      <c r="AB340" s="1119"/>
      <c r="AC340" s="1119"/>
      <c r="AD340" s="1119"/>
      <c r="AE340" s="1119"/>
      <c r="AF340" s="88"/>
      <c r="AG340" s="88"/>
      <c r="AH340" s="88"/>
      <c r="AI340" s="88"/>
      <c r="AJ340" s="88"/>
      <c r="AK340" s="88"/>
      <c r="AL340" s="39"/>
    </row>
    <row r="341" spans="1:53" ht="12.75" customHeight="1">
      <c r="A341" s="3"/>
      <c r="B341" s="60"/>
      <c r="C341" s="60"/>
      <c r="D341" s="60"/>
      <c r="E341" s="60"/>
      <c r="F341" s="60"/>
      <c r="G341" s="60"/>
      <c r="H341" s="88"/>
      <c r="I341" s="7" t="s">
        <v>94</v>
      </c>
      <c r="P341" s="1119"/>
      <c r="Q341" s="1119"/>
      <c r="R341" s="1119"/>
      <c r="S341" s="1119"/>
      <c r="T341" s="1119"/>
      <c r="U341" s="1119"/>
      <c r="V341" s="1119"/>
      <c r="W341" s="1119"/>
      <c r="X341" s="1119"/>
      <c r="Y341" s="1119"/>
      <c r="Z341" s="1119"/>
      <c r="AA341" s="1119"/>
      <c r="AB341" s="1119"/>
      <c r="AC341" s="1119"/>
      <c r="AD341" s="1119"/>
      <c r="AE341" s="1119"/>
      <c r="AF341" s="88"/>
      <c r="AG341" s="88"/>
      <c r="AH341" s="88"/>
      <c r="AI341" s="88"/>
      <c r="AJ341" s="88"/>
      <c r="AK341" s="88"/>
      <c r="AL341" s="39"/>
    </row>
    <row r="342" spans="1:53" ht="12.75">
      <c r="A342" s="3"/>
      <c r="B342" s="60"/>
      <c r="C342" s="60"/>
      <c r="D342" s="60"/>
      <c r="E342" s="60"/>
      <c r="F342" s="60"/>
      <c r="G342" s="60"/>
      <c r="H342" s="482"/>
      <c r="I342" s="7" t="s">
        <v>95</v>
      </c>
      <c r="P342" s="1101"/>
      <c r="Q342" s="1101"/>
      <c r="R342" s="1101"/>
      <c r="S342" s="1101"/>
      <c r="T342" s="1101"/>
      <c r="U342" s="1101"/>
      <c r="V342" s="1101"/>
      <c r="W342" s="1101"/>
      <c r="X342" s="1101"/>
      <c r="Y342" s="1101"/>
      <c r="Z342" s="1101"/>
      <c r="AA342" s="7" t="s">
        <v>220</v>
      </c>
      <c r="AB342" s="7"/>
      <c r="AC342" s="1102"/>
      <c r="AD342" s="1102"/>
      <c r="AE342" s="1102"/>
      <c r="AF342" s="482"/>
      <c r="AG342" s="60"/>
      <c r="AH342" s="60"/>
      <c r="AI342" s="423"/>
      <c r="AJ342" s="423"/>
      <c r="AK342" s="423"/>
      <c r="AL342" s="39"/>
    </row>
    <row r="343" spans="1:53" ht="12.75" customHeight="1">
      <c r="A343" s="3"/>
      <c r="B343" s="60"/>
      <c r="C343" s="60"/>
      <c r="D343" s="60"/>
      <c r="E343" s="60"/>
      <c r="F343" s="60"/>
      <c r="G343" s="60"/>
      <c r="H343" s="482"/>
      <c r="I343" s="7" t="s">
        <v>96</v>
      </c>
      <c r="P343" s="1101"/>
      <c r="Q343" s="1101"/>
      <c r="R343" s="1101"/>
      <c r="S343" s="1101"/>
      <c r="T343" s="1101"/>
      <c r="U343" s="1101"/>
      <c r="V343" s="1101"/>
      <c r="W343" s="1101"/>
      <c r="X343" s="1101"/>
      <c r="Y343" s="1101"/>
      <c r="Z343" s="1101"/>
      <c r="AF343" s="482"/>
      <c r="AG343" s="60"/>
      <c r="AH343" s="60"/>
      <c r="AI343" s="62"/>
      <c r="AJ343" s="62"/>
      <c r="AK343" s="62"/>
      <c r="AL343" s="39"/>
    </row>
    <row r="344" spans="1:53" ht="12.75">
      <c r="A344" s="3"/>
      <c r="B344" s="60"/>
      <c r="C344" s="423"/>
      <c r="D344" s="423"/>
      <c r="E344" s="423"/>
      <c r="F344" s="423"/>
      <c r="G344" s="423"/>
      <c r="H344" s="88"/>
      <c r="I344" s="7" t="s">
        <v>82</v>
      </c>
      <c r="P344" s="1097"/>
      <c r="Q344" s="1097"/>
      <c r="R344" s="1097"/>
      <c r="S344" s="1097"/>
      <c r="T344" s="1097"/>
      <c r="U344" s="1097"/>
      <c r="V344" s="1097"/>
      <c r="W344" s="1097"/>
      <c r="X344" s="1097"/>
      <c r="Y344" s="1097"/>
      <c r="Z344" s="1097"/>
      <c r="AA344" s="1097"/>
      <c r="AB344" s="1097"/>
      <c r="AC344" s="1097"/>
      <c r="AD344" s="1097"/>
      <c r="AE344" s="109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9" t="s">
        <v>589</v>
      </c>
      <c r="B346" s="1259"/>
      <c r="C346" s="1259"/>
      <c r="D346" s="1259"/>
      <c r="E346" s="1259"/>
      <c r="F346" s="1259"/>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c r="AL346" s="1259"/>
    </row>
    <row r="347" spans="1:53" ht="12.75" customHeight="1" thickBot="1">
      <c r="A347" s="1260"/>
      <c r="B347" s="1260"/>
      <c r="C347" s="1260"/>
      <c r="D347" s="1260"/>
      <c r="E347" s="1260"/>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c r="AL347" s="126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8" t="s">
        <v>642</v>
      </c>
      <c r="N350" s="1098"/>
      <c r="P350" s="12" t="s">
        <v>599</v>
      </c>
      <c r="AJ350" s="1098" t="s">
        <v>723</v>
      </c>
      <c r="AK350" s="1098"/>
    </row>
    <row r="351" spans="1:53" ht="12.75" customHeight="1">
      <c r="D351" s="7" t="s">
        <v>956</v>
      </c>
      <c r="R351" s="12" t="s">
        <v>600</v>
      </c>
      <c r="AJ351" s="1098" t="s">
        <v>723</v>
      </c>
      <c r="AK351" s="1098"/>
    </row>
    <row r="352" spans="1:53" ht="12.75" customHeight="1">
      <c r="D352" s="12" t="s">
        <v>766</v>
      </c>
      <c r="M352" s="1098" t="s">
        <v>642</v>
      </c>
      <c r="N352" s="1098"/>
      <c r="P352" s="7" t="s">
        <v>953</v>
      </c>
      <c r="AJ352" s="1098" t="s">
        <v>723</v>
      </c>
      <c r="AK352" s="1098"/>
    </row>
    <row r="353" spans="1:34" ht="12.75" customHeight="1">
      <c r="D353" s="12" t="s">
        <v>767</v>
      </c>
      <c r="M353" s="1098" t="s">
        <v>592</v>
      </c>
      <c r="N353" s="1098"/>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8" t="s">
        <v>592</v>
      </c>
      <c r="O358" s="1098"/>
      <c r="P358" s="69"/>
      <c r="Q358" s="69"/>
      <c r="R358" s="69"/>
      <c r="S358" s="69"/>
      <c r="T358" s="69"/>
      <c r="U358" s="69"/>
      <c r="V358" s="69"/>
      <c r="W358" s="69"/>
      <c r="X358" s="69"/>
      <c r="Y358" s="70"/>
      <c r="Z358" s="70"/>
      <c r="AC358" s="69"/>
      <c r="AD358" s="69"/>
      <c r="AE358" s="69"/>
    </row>
    <row r="359" spans="1:34" ht="12.75" customHeight="1">
      <c r="E359" s="12" t="s">
        <v>395</v>
      </c>
      <c r="Y359" s="1098" t="s">
        <v>642</v>
      </c>
      <c r="Z359" s="1098"/>
    </row>
    <row r="360" spans="1:34" ht="12.75" customHeight="1">
      <c r="D360" s="7" t="s">
        <v>1093</v>
      </c>
      <c r="Q360" s="1097" t="s">
        <v>1718</v>
      </c>
      <c r="R360" s="1097"/>
      <c r="S360" s="1097"/>
      <c r="T360" s="1097"/>
      <c r="U360" s="1097"/>
      <c r="V360" s="1097"/>
      <c r="W360" s="1097"/>
      <c r="X360" s="1097"/>
      <c r="Y360" s="1097"/>
      <c r="Z360" s="1097"/>
      <c r="AA360" s="1097"/>
      <c r="AB360" s="1097"/>
      <c r="AC360" s="1097"/>
      <c r="AD360" s="1097"/>
      <c r="AE360" s="1097"/>
      <c r="AF360" s="1097"/>
      <c r="AG360" s="109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8" t="s">
        <v>723</v>
      </c>
      <c r="K362" s="1098"/>
      <c r="L362" s="69"/>
      <c r="M362" s="69"/>
      <c r="N362" s="69"/>
      <c r="O362" s="69"/>
      <c r="P362" s="69"/>
      <c r="Q362" s="69"/>
      <c r="R362" s="69"/>
      <c r="S362" s="69"/>
      <c r="T362" s="69"/>
      <c r="U362" s="69"/>
      <c r="V362" s="69"/>
      <c r="W362" s="69"/>
      <c r="X362" s="69"/>
      <c r="Y362" s="69"/>
      <c r="Z362" s="69"/>
      <c r="AC362" s="69"/>
      <c r="AD362" s="69"/>
      <c r="AE362" s="69"/>
    </row>
    <row r="363" spans="1:34" ht="12.75" customHeight="1">
      <c r="E363" s="1214" t="s">
        <v>768</v>
      </c>
      <c r="F363" s="1214"/>
      <c r="G363" s="1214"/>
      <c r="H363" s="1214"/>
      <c r="I363" s="1214"/>
      <c r="J363" s="1214"/>
      <c r="K363" s="1214"/>
      <c r="L363" s="1214"/>
      <c r="M363" s="1214"/>
      <c r="N363" s="1214"/>
      <c r="O363" s="1214"/>
      <c r="P363" s="1214"/>
      <c r="Q363" s="1214"/>
      <c r="R363" s="1214"/>
      <c r="S363" s="1214"/>
      <c r="T363" s="1214"/>
      <c r="U363" s="1214"/>
      <c r="V363" s="1214"/>
      <c r="W363" s="1214"/>
      <c r="X363" s="1214"/>
      <c r="Y363" s="1214"/>
      <c r="Z363" s="1214"/>
      <c r="AA363" s="1214"/>
      <c r="AB363" s="1214"/>
      <c r="AC363" s="1214"/>
      <c r="AD363" s="1214"/>
      <c r="AE363" s="1214"/>
      <c r="AF363" s="1214"/>
      <c r="AG363" s="1214"/>
      <c r="AH363" s="1214"/>
    </row>
    <row r="364" spans="1:34" ht="12.75" customHeight="1">
      <c r="E364" s="1214"/>
      <c r="F364" s="1214"/>
      <c r="G364" s="1214"/>
      <c r="H364" s="1214"/>
      <c r="I364" s="1214"/>
      <c r="J364" s="1214"/>
      <c r="K364" s="1214"/>
      <c r="L364" s="1214"/>
      <c r="M364" s="1214"/>
      <c r="N364" s="1214"/>
      <c r="O364" s="1214"/>
      <c r="P364" s="1214"/>
      <c r="Q364" s="1214"/>
      <c r="R364" s="1214"/>
      <c r="S364" s="1214"/>
      <c r="T364" s="1214"/>
      <c r="U364" s="1214"/>
      <c r="V364" s="1214"/>
      <c r="W364" s="1214"/>
      <c r="X364" s="1214"/>
      <c r="Y364" s="1214"/>
      <c r="Z364" s="1214"/>
      <c r="AA364" s="1214"/>
      <c r="AB364" s="1214"/>
      <c r="AC364" s="1214"/>
      <c r="AD364" s="1214"/>
      <c r="AE364" s="1214"/>
      <c r="AF364" s="1214"/>
      <c r="AG364" s="1214"/>
      <c r="AH364" s="1214"/>
    </row>
    <row r="365" spans="1:34" ht="12.75" customHeight="1">
      <c r="E365" s="7" t="s">
        <v>493</v>
      </c>
      <c r="F365" s="7"/>
      <c r="G365" s="7"/>
      <c r="H365" s="7"/>
      <c r="I365" s="7"/>
      <c r="J365" s="7"/>
      <c r="K365" s="7"/>
      <c r="L365" s="7"/>
      <c r="N365" s="1414">
        <v>38</v>
      </c>
      <c r="O365" s="1414"/>
      <c r="P365" s="1414"/>
      <c r="Q365" s="1414"/>
      <c r="R365" s="7"/>
      <c r="U365" s="7" t="s">
        <v>494</v>
      </c>
      <c r="V365" s="7"/>
      <c r="W365" s="7"/>
      <c r="X365" s="7"/>
      <c r="Y365" s="7"/>
      <c r="Z365" s="7"/>
      <c r="AA365" s="7"/>
      <c r="AB365" s="7"/>
      <c r="AC365" s="1414">
        <v>1</v>
      </c>
      <c r="AD365" s="1414"/>
      <c r="AE365" s="1414"/>
      <c r="AF365" s="1414"/>
    </row>
    <row r="366" spans="1:34" ht="12.75" customHeight="1">
      <c r="E366" s="7" t="s">
        <v>495</v>
      </c>
      <c r="F366" s="7"/>
      <c r="G366" s="7"/>
      <c r="H366" s="7"/>
      <c r="I366" s="7"/>
      <c r="J366" s="7"/>
      <c r="K366" s="7"/>
      <c r="L366" s="7"/>
      <c r="N366" s="1414">
        <v>1</v>
      </c>
      <c r="O366" s="1414"/>
      <c r="P366" s="1414"/>
      <c r="Q366" s="1414"/>
      <c r="R366" s="7"/>
      <c r="U366" s="7" t="s">
        <v>0</v>
      </c>
      <c r="V366" s="7"/>
      <c r="W366" s="7"/>
      <c r="X366" s="7"/>
      <c r="Y366" s="7"/>
      <c r="Z366" s="7"/>
      <c r="AA366" s="7"/>
      <c r="AB366" s="7"/>
      <c r="AC366" s="1414">
        <v>100</v>
      </c>
      <c r="AD366" s="1414"/>
      <c r="AE366" s="1414"/>
      <c r="AF366" s="1414"/>
    </row>
    <row r="367" spans="1:34" ht="12.75" customHeight="1">
      <c r="E367" s="7" t="s">
        <v>1</v>
      </c>
      <c r="F367" s="7"/>
      <c r="G367" s="7"/>
      <c r="H367" s="7"/>
      <c r="I367" s="7"/>
      <c r="J367" s="7"/>
      <c r="K367" s="7"/>
      <c r="L367" s="7"/>
      <c r="N367" s="1414">
        <v>3</v>
      </c>
      <c r="O367" s="1414"/>
      <c r="P367" s="1414"/>
      <c r="Q367" s="1414"/>
      <c r="R367" s="7"/>
      <c r="V367" s="7"/>
      <c r="W367" s="7"/>
      <c r="X367" s="7"/>
      <c r="Y367" s="7"/>
      <c r="Z367" s="7"/>
      <c r="AA367" s="7"/>
      <c r="AB367" s="7"/>
    </row>
    <row r="368" spans="1:34" ht="12.75" customHeight="1">
      <c r="E368" s="7" t="s">
        <v>2</v>
      </c>
      <c r="F368" s="7"/>
      <c r="G368" s="7"/>
      <c r="H368" s="7"/>
      <c r="I368" s="7"/>
      <c r="J368" s="7"/>
      <c r="K368" s="7"/>
      <c r="L368" s="7"/>
      <c r="N368" s="1572" t="s">
        <v>1719</v>
      </c>
      <c r="O368" s="1573"/>
      <c r="P368" s="1573"/>
      <c r="Q368" s="1573"/>
      <c r="R368" s="1573"/>
      <c r="S368" s="1573"/>
      <c r="T368" s="1573"/>
      <c r="U368" s="1573"/>
      <c r="V368" s="1573"/>
      <c r="W368" s="1573"/>
      <c r="X368" s="1573"/>
      <c r="Y368" s="1573"/>
      <c r="Z368" s="1573"/>
      <c r="AA368" s="1573"/>
      <c r="AB368" s="1573"/>
      <c r="AC368" s="1573"/>
      <c r="AD368" s="1573"/>
      <c r="AE368" s="1573"/>
      <c r="AF368" s="1573"/>
    </row>
    <row r="369" spans="1:38" ht="12.75" customHeight="1">
      <c r="E369" s="7"/>
      <c r="F369" s="7"/>
      <c r="G369" s="7"/>
      <c r="H369" s="7"/>
      <c r="I369" s="7"/>
      <c r="J369" s="7"/>
      <c r="K369" s="7"/>
      <c r="L369" s="7"/>
      <c r="N369" s="1574"/>
      <c r="O369" s="1574"/>
      <c r="P369" s="1574"/>
      <c r="Q369" s="1574"/>
      <c r="R369" s="1574"/>
      <c r="S369" s="1574"/>
      <c r="T369" s="1574"/>
      <c r="U369" s="1574"/>
      <c r="V369" s="1574"/>
      <c r="W369" s="1574"/>
      <c r="X369" s="1574"/>
      <c r="Y369" s="1574"/>
      <c r="Z369" s="1574"/>
      <c r="AA369" s="1574"/>
      <c r="AB369" s="1574"/>
      <c r="AC369" s="1574"/>
      <c r="AD369" s="1574"/>
      <c r="AE369" s="1574"/>
      <c r="AF369" s="1574"/>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2">
        <v>2000</v>
      </c>
      <c r="T372" s="1122"/>
      <c r="U372" s="4" t="s">
        <v>328</v>
      </c>
      <c r="V372" s="1122">
        <v>822</v>
      </c>
      <c r="W372" s="1122"/>
      <c r="Y372" s="25" t="s">
        <v>326</v>
      </c>
      <c r="AA372" s="25"/>
      <c r="AB372" s="25" t="s">
        <v>327</v>
      </c>
      <c r="AD372" s="1122"/>
      <c r="AE372" s="1122"/>
      <c r="AF372" s="4" t="s">
        <v>328</v>
      </c>
      <c r="AG372" s="1122"/>
      <c r="AH372" s="1122"/>
    </row>
    <row r="373" spans="1:38" ht="12.75" customHeight="1">
      <c r="E373" s="7" t="s">
        <v>1128</v>
      </c>
      <c r="F373" s="7"/>
      <c r="G373" s="7"/>
      <c r="H373" s="7"/>
      <c r="I373" s="7"/>
      <c r="J373" s="7"/>
      <c r="K373" s="7"/>
      <c r="L373" s="7"/>
      <c r="N373" s="1122">
        <v>2002</v>
      </c>
      <c r="O373" s="1122"/>
      <c r="P373" s="1122"/>
    </row>
    <row r="374" spans="1:38" ht="12.75" customHeight="1">
      <c r="E374" s="399" t="s">
        <v>1130</v>
      </c>
      <c r="F374" s="7"/>
      <c r="G374" s="7"/>
      <c r="H374" s="7"/>
      <c r="I374" s="7"/>
      <c r="J374" s="7"/>
      <c r="K374" s="7"/>
      <c r="L374" s="7"/>
      <c r="AG374" s="1117" t="s">
        <v>592</v>
      </c>
      <c r="AH374" s="1117"/>
    </row>
    <row r="375" spans="1:38" ht="12.75" customHeight="1">
      <c r="E375" s="7"/>
      <c r="F375" s="7"/>
      <c r="G375" s="7" t="s">
        <v>1151</v>
      </c>
      <c r="H375" s="7"/>
      <c r="I375" s="7"/>
      <c r="J375" s="7"/>
      <c r="K375" s="7"/>
      <c r="L375" s="7"/>
      <c r="AG375" s="1117" t="s">
        <v>723</v>
      </c>
      <c r="AH375" s="1117"/>
    </row>
    <row r="376" spans="1:38" ht="12.75" customHeight="1">
      <c r="E376" s="7"/>
      <c r="F376" s="7"/>
      <c r="G376" s="530" t="s">
        <v>1131</v>
      </c>
      <c r="H376" s="7"/>
      <c r="I376" s="7"/>
      <c r="J376" s="7"/>
      <c r="K376" s="7"/>
      <c r="L376" s="7"/>
      <c r="V376" s="1098" t="s">
        <v>642</v>
      </c>
      <c r="W376" s="1098"/>
      <c r="Y376" s="35" t="s">
        <v>1095</v>
      </c>
    </row>
    <row r="377" spans="1:38" ht="12.75" customHeight="1">
      <c r="E377" s="7" t="s">
        <v>1096</v>
      </c>
      <c r="F377" s="7"/>
      <c r="G377" s="7"/>
      <c r="H377" s="7"/>
      <c r="I377" s="7"/>
      <c r="J377" s="7"/>
      <c r="K377" s="7"/>
      <c r="L377" s="7"/>
      <c r="V377" s="1098" t="s">
        <v>723</v>
      </c>
      <c r="W377" s="1098"/>
      <c r="Y377" s="7" t="s">
        <v>1097</v>
      </c>
    </row>
    <row r="378" spans="1:38" ht="12.75" customHeight="1"/>
    <row r="379" spans="1:38" ht="12.75" customHeight="1">
      <c r="A379" s="50" t="s">
        <v>84</v>
      </c>
      <c r="B379" s="50"/>
    </row>
    <row r="380" spans="1:38" ht="12.75" customHeight="1">
      <c r="D380" s="12" t="s">
        <v>463</v>
      </c>
      <c r="J380" s="1097" t="s">
        <v>1720</v>
      </c>
      <c r="K380" s="1097"/>
      <c r="L380" s="1097"/>
      <c r="M380" s="1097"/>
      <c r="N380" s="1097"/>
      <c r="O380" s="1097"/>
      <c r="P380" s="1097"/>
      <c r="Q380" s="1097"/>
      <c r="R380" s="1097"/>
      <c r="S380" s="1097"/>
      <c r="T380" s="1097"/>
      <c r="U380" s="1097"/>
      <c r="V380" s="14" t="s">
        <v>90</v>
      </c>
      <c r="W380" s="14"/>
      <c r="X380" s="14"/>
      <c r="Y380" s="14"/>
      <c r="Z380" s="14"/>
      <c r="AA380" s="14"/>
      <c r="AB380" s="14"/>
      <c r="AC380" s="1097" t="s">
        <v>1721</v>
      </c>
      <c r="AD380" s="1097"/>
      <c r="AE380" s="1097"/>
      <c r="AF380" s="1097"/>
      <c r="AG380" s="1097"/>
      <c r="AH380" s="1097"/>
      <c r="AI380" s="1097"/>
      <c r="AJ380" s="1097"/>
    </row>
    <row r="381" spans="1:38" ht="12.75" customHeight="1">
      <c r="A381" s="743"/>
      <c r="B381" s="743"/>
      <c r="C381" s="743"/>
      <c r="D381" s="58" t="s">
        <v>1423</v>
      </c>
      <c r="E381" s="743"/>
      <c r="F381" s="743"/>
      <c r="G381" s="743"/>
      <c r="H381" s="743"/>
      <c r="I381" s="743"/>
      <c r="J381" s="1119" t="s">
        <v>1721</v>
      </c>
      <c r="K381" s="1119"/>
      <c r="L381" s="1119"/>
      <c r="M381" s="1119"/>
      <c r="N381" s="1119"/>
      <c r="O381" s="1119"/>
      <c r="P381" s="1119"/>
      <c r="Q381" s="1119"/>
      <c r="R381" s="1119"/>
      <c r="S381" s="1119"/>
      <c r="T381" s="1119"/>
      <c r="U381" s="1119"/>
      <c r="V381" s="58" t="s">
        <v>1423</v>
      </c>
      <c r="W381" s="14"/>
      <c r="X381" s="14"/>
      <c r="Y381" s="14"/>
      <c r="Z381" s="14"/>
      <c r="AA381" s="14"/>
      <c r="AB381" s="14"/>
      <c r="AC381" s="1097"/>
      <c r="AD381" s="1097"/>
      <c r="AE381" s="1097"/>
      <c r="AF381" s="1097"/>
      <c r="AG381" s="1097"/>
      <c r="AH381" s="1097"/>
      <c r="AI381" s="1097"/>
      <c r="AJ381" s="1097"/>
      <c r="AK381" s="743"/>
      <c r="AL381" s="743"/>
    </row>
    <row r="382" spans="1:38" ht="12.75" customHeight="1">
      <c r="A382" s="743"/>
      <c r="B382" s="743"/>
      <c r="C382" s="743"/>
      <c r="D382" s="58" t="s">
        <v>478</v>
      </c>
      <c r="E382" s="743"/>
      <c r="F382" s="743"/>
      <c r="G382" s="743"/>
      <c r="H382" s="743"/>
      <c r="I382" s="743"/>
      <c r="J382" s="1119" t="s">
        <v>1722</v>
      </c>
      <c r="K382" s="1119"/>
      <c r="L382" s="1119"/>
      <c r="M382" s="1119"/>
      <c r="N382" s="1119"/>
      <c r="O382" s="1119"/>
      <c r="P382" s="1119"/>
      <c r="Q382" s="1119"/>
      <c r="R382" s="1119"/>
      <c r="S382" s="1119"/>
      <c r="T382" s="1119"/>
      <c r="U382" s="1119"/>
      <c r="V382" s="58" t="s">
        <v>478</v>
      </c>
      <c r="W382" s="14"/>
      <c r="X382" s="14"/>
      <c r="Y382" s="14"/>
      <c r="Z382" s="14"/>
      <c r="AA382" s="14"/>
      <c r="AB382" s="14"/>
      <c r="AC382" s="1097"/>
      <c r="AD382" s="1097"/>
      <c r="AE382" s="1097"/>
      <c r="AF382" s="1097"/>
      <c r="AG382" s="1097"/>
      <c r="AH382" s="1097"/>
      <c r="AI382" s="1097"/>
      <c r="AJ382" s="1097"/>
      <c r="AK382" s="743"/>
      <c r="AL382" s="743"/>
    </row>
    <row r="383" spans="1:38" ht="12.75" customHeight="1">
      <c r="A383" s="743"/>
      <c r="B383" s="743"/>
      <c r="C383" s="743"/>
      <c r="D383" s="496" t="s">
        <v>1419</v>
      </c>
      <c r="E383" s="743"/>
      <c r="F383" s="743"/>
      <c r="G383" s="743"/>
      <c r="H383" s="743"/>
      <c r="I383" s="88"/>
      <c r="J383" s="1223" t="s">
        <v>1723</v>
      </c>
      <c r="K383" s="1223"/>
      <c r="L383" s="1223"/>
      <c r="M383" s="1223"/>
      <c r="N383" s="1223"/>
      <c r="O383" s="1223"/>
      <c r="P383" s="1223"/>
      <c r="Q383" s="1223"/>
      <c r="R383" s="1223"/>
      <c r="S383" s="1223"/>
      <c r="T383" s="1223"/>
      <c r="U383" s="1223"/>
      <c r="V383" s="1097"/>
      <c r="W383" s="1097"/>
      <c r="X383" s="1097"/>
      <c r="Y383" s="1097"/>
      <c r="Z383" s="1097"/>
      <c r="AA383" s="1097"/>
      <c r="AB383" s="1097"/>
      <c r="AC383" s="1097"/>
      <c r="AD383" s="1097"/>
      <c r="AE383" s="1097"/>
      <c r="AF383" s="1097"/>
      <c r="AG383" s="1097"/>
      <c r="AH383" s="1097"/>
      <c r="AI383" s="1097"/>
      <c r="AJ383" s="1097"/>
      <c r="AK383" s="743"/>
      <c r="AL383" s="743"/>
    </row>
    <row r="384" spans="1:38" ht="12.75" customHeight="1">
      <c r="D384" s="12" t="s">
        <v>4</v>
      </c>
      <c r="Q384" s="1543">
        <v>43704</v>
      </c>
      <c r="R384" s="1543"/>
      <c r="S384" s="1543"/>
      <c r="T384" s="1543"/>
      <c r="U384" s="1543"/>
      <c r="V384" s="12" t="s">
        <v>331</v>
      </c>
      <c r="AI384" s="1098" t="s">
        <v>723</v>
      </c>
      <c r="AJ384" s="1098"/>
    </row>
    <row r="385" spans="1:38" ht="12.75" customHeight="1">
      <c r="D385" s="12" t="s">
        <v>5</v>
      </c>
      <c r="Q385" s="1212">
        <v>44196</v>
      </c>
      <c r="R385" s="1213"/>
      <c r="S385" s="1213"/>
      <c r="T385" s="1213"/>
      <c r="U385" s="1213"/>
      <c r="W385" s="33" t="s">
        <v>80</v>
      </c>
      <c r="AG385" s="1541"/>
      <c r="AH385" s="1541"/>
      <c r="AI385" s="1541"/>
      <c r="AJ385" s="1541"/>
    </row>
    <row r="386" spans="1:38" ht="12.75" customHeight="1">
      <c r="D386" s="12" t="s">
        <v>462</v>
      </c>
      <c r="Q386" s="1571">
        <v>22950000</v>
      </c>
      <c r="R386" s="1571"/>
      <c r="S386" s="1571"/>
      <c r="T386" s="1571"/>
      <c r="U386" s="1571"/>
      <c r="V386" s="58" t="s">
        <v>1422</v>
      </c>
      <c r="AG386" s="1542">
        <v>43936</v>
      </c>
      <c r="AH386" s="1542"/>
      <c r="AI386" s="1542"/>
      <c r="AJ386" s="1542"/>
    </row>
    <row r="387" spans="1:38" ht="12.75" customHeight="1">
      <c r="D387" s="12" t="s">
        <v>95</v>
      </c>
      <c r="I387" s="1120" t="s">
        <v>1671</v>
      </c>
      <c r="J387" s="1121"/>
      <c r="K387" s="1121"/>
      <c r="L387" s="1121"/>
      <c r="M387" s="1121"/>
      <c r="N387" s="1121"/>
      <c r="Q387" s="57" t="s">
        <v>220</v>
      </c>
      <c r="S387" s="1568"/>
      <c r="T387" s="1568"/>
      <c r="U387" s="1568"/>
      <c r="V387" s="12" t="s">
        <v>79</v>
      </c>
      <c r="AI387" s="1098" t="s">
        <v>723</v>
      </c>
      <c r="AJ387" s="1098"/>
    </row>
    <row r="388" spans="1:38" ht="12.75">
      <c r="D388" s="12" t="s">
        <v>332</v>
      </c>
      <c r="Q388" s="1187">
        <v>0</v>
      </c>
      <c r="R388" s="1187"/>
      <c r="S388" s="1187"/>
      <c r="T388" s="1187"/>
      <c r="U388" s="1187"/>
      <c r="V388" s="12" t="s">
        <v>333</v>
      </c>
      <c r="AG388" s="1541">
        <v>0</v>
      </c>
      <c r="AH388" s="1541"/>
      <c r="AI388" s="1541"/>
      <c r="AJ388" s="1541"/>
    </row>
    <row r="389" spans="1:38" ht="12.75">
      <c r="D389" s="12" t="s">
        <v>334</v>
      </c>
      <c r="Q389" s="1540">
        <v>0.01</v>
      </c>
      <c r="R389" s="1540"/>
      <c r="S389" s="1540"/>
      <c r="T389" s="1540"/>
      <c r="U389" s="1540"/>
      <c r="V389" s="743" t="s">
        <v>1399</v>
      </c>
      <c r="AG389" s="1541">
        <v>0</v>
      </c>
      <c r="AH389" s="1541"/>
      <c r="AI389" s="1541"/>
      <c r="AJ389" s="1541"/>
    </row>
    <row r="390" spans="1:38" ht="12.75">
      <c r="D390" s="743" t="s">
        <v>1398</v>
      </c>
      <c r="V390" s="743"/>
      <c r="AG390" s="1541">
        <v>0</v>
      </c>
      <c r="AH390" s="1541"/>
      <c r="AI390" s="1541"/>
      <c r="AJ390" s="154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095" t="s">
        <v>1724</v>
      </c>
      <c r="J393" s="1095"/>
      <c r="K393" s="1095"/>
      <c r="L393" s="1095"/>
      <c r="M393" s="1095"/>
      <c r="N393" s="1095"/>
      <c r="O393" s="1095"/>
      <c r="P393" s="1095"/>
      <c r="Q393" s="1095"/>
      <c r="R393" s="1095"/>
      <c r="S393" s="1095"/>
      <c r="T393" s="1095"/>
      <c r="U393" s="1095"/>
      <c r="V393" s="1095"/>
      <c r="W393" s="1095"/>
      <c r="X393" s="1095"/>
      <c r="Y393" s="1095"/>
      <c r="Z393" s="1095"/>
      <c r="AA393" s="1095"/>
      <c r="AB393" s="1095"/>
      <c r="AC393" s="1095"/>
      <c r="AD393" s="1095"/>
      <c r="AE393" s="1095"/>
    </row>
    <row r="394" spans="1:38" ht="12.75" customHeight="1">
      <c r="C394" s="25"/>
      <c r="D394" s="25"/>
      <c r="E394" s="12" t="s">
        <v>113</v>
      </c>
      <c r="F394" s="25"/>
      <c r="G394" s="25"/>
      <c r="H394" s="25"/>
      <c r="I394" s="25"/>
      <c r="J394" s="25"/>
      <c r="K394" s="25"/>
      <c r="L394" s="25"/>
      <c r="M394" s="25"/>
      <c r="N394" s="25"/>
      <c r="O394" s="25"/>
      <c r="P394" s="743"/>
      <c r="Q394" s="743"/>
      <c r="R394" s="1098" t="s">
        <v>592</v>
      </c>
      <c r="S394" s="1098"/>
      <c r="T394" s="12" t="s">
        <v>620</v>
      </c>
      <c r="U394" s="743"/>
      <c r="V394" s="743"/>
      <c r="W394" s="743"/>
      <c r="X394" s="743"/>
      <c r="Y394" s="743"/>
      <c r="Z394" s="743"/>
      <c r="AA394" s="743"/>
      <c r="AB394" s="743"/>
      <c r="AC394" s="743"/>
      <c r="AD394" s="1414">
        <v>3</v>
      </c>
      <c r="AE394" s="1414"/>
      <c r="AF394" s="743"/>
    </row>
    <row r="395" spans="1:38" ht="12.75" customHeight="1">
      <c r="C395" s="25"/>
      <c r="E395" s="12" t="s">
        <v>114</v>
      </c>
      <c r="F395" s="743"/>
      <c r="G395" s="743"/>
      <c r="H395" s="743"/>
      <c r="I395" s="743"/>
      <c r="J395" s="743"/>
      <c r="K395" s="743"/>
      <c r="L395" s="743"/>
      <c r="M395" s="743"/>
      <c r="N395" s="25"/>
      <c r="O395" s="25"/>
      <c r="P395" s="743"/>
      <c r="Q395" s="743"/>
      <c r="R395" s="1098" t="s">
        <v>642</v>
      </c>
      <c r="S395" s="1098"/>
      <c r="T395" s="12" t="s">
        <v>620</v>
      </c>
      <c r="U395" s="743"/>
      <c r="V395" s="743"/>
      <c r="W395" s="743"/>
      <c r="X395" s="743"/>
      <c r="Y395" s="743"/>
      <c r="Z395" s="743"/>
      <c r="AA395" s="743"/>
      <c r="AB395" s="743"/>
      <c r="AC395" s="743"/>
      <c r="AD395" s="1414">
        <v>0</v>
      </c>
      <c r="AE395" s="1414"/>
      <c r="AF395" s="743"/>
    </row>
    <row r="396" spans="1:38" ht="12.75" customHeight="1">
      <c r="C396" s="25"/>
      <c r="E396" s="12" t="s">
        <v>115</v>
      </c>
      <c r="F396" s="743"/>
      <c r="G396" s="743"/>
      <c r="H396" s="743"/>
      <c r="I396" s="743"/>
      <c r="J396" s="743"/>
      <c r="K396" s="743"/>
      <c r="L396" s="743"/>
      <c r="M396" s="743"/>
      <c r="N396" s="25"/>
      <c r="O396" s="25"/>
      <c r="P396" s="743"/>
      <c r="Q396" s="743"/>
      <c r="R396" s="743"/>
      <c r="S396" s="1098" t="s">
        <v>642</v>
      </c>
      <c r="T396" s="1098"/>
      <c r="U396" s="743"/>
      <c r="V396" s="743"/>
      <c r="W396" s="743"/>
      <c r="X396" s="743"/>
      <c r="Y396" s="743"/>
      <c r="Z396" s="743"/>
      <c r="AA396" s="743"/>
      <c r="AB396" s="743"/>
      <c r="AC396" s="743"/>
      <c r="AD396" s="743"/>
      <c r="AE396" s="743"/>
      <c r="AF396" s="743"/>
    </row>
    <row r="397" spans="1:38" ht="12.75" customHeight="1">
      <c r="E397" s="12" t="s">
        <v>177</v>
      </c>
      <c r="F397" s="743"/>
      <c r="G397" s="743"/>
      <c r="H397" s="1566" t="s">
        <v>357</v>
      </c>
      <c r="I397" s="1566"/>
      <c r="J397" s="1566"/>
      <c r="K397" s="1566"/>
      <c r="L397" s="1566"/>
      <c r="M397" s="1566"/>
      <c r="N397" s="1566"/>
      <c r="O397" s="1566"/>
      <c r="P397" s="1566"/>
      <c r="Q397" s="1566"/>
      <c r="R397" s="1566"/>
      <c r="S397" s="1566"/>
      <c r="T397" s="1566"/>
      <c r="U397" s="1566"/>
      <c r="V397" s="1566"/>
      <c r="W397" s="1566"/>
      <c r="X397" s="1566"/>
      <c r="Y397" s="1566"/>
      <c r="Z397" s="1566"/>
      <c r="AA397" s="1566"/>
      <c r="AB397" s="1566"/>
      <c r="AC397" s="1566"/>
      <c r="AD397" s="1566"/>
      <c r="AE397" s="1566"/>
      <c r="AF397" s="743"/>
    </row>
    <row r="398" spans="1:38" ht="12.75" customHeight="1">
      <c r="E398" s="25"/>
      <c r="F398" s="743"/>
      <c r="G398" s="743"/>
      <c r="H398" s="1567"/>
      <c r="I398" s="1567"/>
      <c r="J398" s="1567"/>
      <c r="K398" s="1567"/>
      <c r="L398" s="1567"/>
      <c r="M398" s="1567"/>
      <c r="N398" s="1567"/>
      <c r="O398" s="1567"/>
      <c r="P398" s="1567"/>
      <c r="Q398" s="1567"/>
      <c r="R398" s="1567"/>
      <c r="S398" s="1567"/>
      <c r="T398" s="1567"/>
      <c r="U398" s="1567"/>
      <c r="V398" s="1567"/>
      <c r="W398" s="1567"/>
      <c r="X398" s="1567"/>
      <c r="Y398" s="1567"/>
      <c r="Z398" s="1567"/>
      <c r="AA398" s="1567"/>
      <c r="AB398" s="1567"/>
      <c r="AC398" s="1567"/>
      <c r="AD398" s="1567"/>
      <c r="AE398" s="1567"/>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2"/>
      <c r="F406" s="1122"/>
      <c r="G406" s="1122"/>
      <c r="H406" s="23" t="s">
        <v>122</v>
      </c>
      <c r="I406" s="1122"/>
      <c r="J406" s="1122"/>
      <c r="K406" s="1122"/>
      <c r="L406" s="12" t="s">
        <v>123</v>
      </c>
      <c r="N406" s="144" t="s">
        <v>626</v>
      </c>
      <c r="P406" s="1118">
        <v>2.044</v>
      </c>
      <c r="Q406" s="1118"/>
      <c r="R406" s="1118"/>
      <c r="S406" s="12" t="s">
        <v>124</v>
      </c>
      <c r="W406" s="1570">
        <f>IF(E406&gt;0,(E406*I406),(P406*43560))</f>
        <v>89036.64</v>
      </c>
      <c r="X406" s="1570"/>
      <c r="Y406" s="1570"/>
      <c r="Z406" s="12" t="s">
        <v>125</v>
      </c>
      <c r="AF406" s="1118">
        <f>AG424/P406</f>
        <v>48.923679060665364</v>
      </c>
      <c r="AG406" s="1118"/>
      <c r="AH406" s="1118"/>
    </row>
    <row r="407" spans="1:36" ht="12.75">
      <c r="E407" s="12" t="s">
        <v>56</v>
      </c>
    </row>
    <row r="408" spans="1:36" ht="12.75">
      <c r="E408" s="1575"/>
      <c r="F408" s="1575"/>
      <c r="G408" s="1575"/>
      <c r="H408" s="1575"/>
      <c r="I408" s="1575"/>
      <c r="J408" s="1575"/>
      <c r="K408" s="1575"/>
      <c r="L408" s="1575"/>
      <c r="M408" s="1575"/>
      <c r="N408" s="1575"/>
      <c r="O408" s="1575"/>
      <c r="P408" s="1575"/>
      <c r="Q408" s="1575"/>
      <c r="R408" s="1575"/>
      <c r="S408" s="1575"/>
      <c r="T408" s="1575"/>
      <c r="U408" s="1575"/>
      <c r="V408" s="1575"/>
      <c r="W408" s="1575"/>
      <c r="X408" s="1575"/>
      <c r="Y408" s="1575"/>
      <c r="Z408" s="1575"/>
      <c r="AA408" s="1575"/>
      <c r="AB408" s="1575"/>
      <c r="AC408" s="1575"/>
      <c r="AD408" s="1575"/>
      <c r="AE408" s="1575"/>
      <c r="AF408" s="1575"/>
      <c r="AG408" s="1575"/>
      <c r="AH408" s="1575"/>
      <c r="AI408" s="1575"/>
      <c r="AJ408" s="1575"/>
    </row>
    <row r="409" spans="1:36" ht="12.75"/>
    <row r="410" spans="1:36" ht="12.75">
      <c r="A410" s="50" t="s">
        <v>643</v>
      </c>
      <c r="B410" s="50"/>
      <c r="C410" s="50"/>
      <c r="D410" s="50" t="s">
        <v>127</v>
      </c>
    </row>
    <row r="411" spans="1:36" ht="12.75">
      <c r="E411" s="12" t="s">
        <v>128</v>
      </c>
      <c r="P411" s="1098">
        <v>1</v>
      </c>
      <c r="Q411" s="1098"/>
      <c r="S411" s="12" t="s">
        <v>203</v>
      </c>
      <c r="AE411" s="1098">
        <v>1</v>
      </c>
      <c r="AF411" s="1098"/>
    </row>
    <row r="412" spans="1:36" ht="12.75">
      <c r="E412" s="12" t="s">
        <v>204</v>
      </c>
      <c r="P412" s="1098">
        <v>1</v>
      </c>
      <c r="Q412" s="1098"/>
      <c r="S412" s="12" t="s">
        <v>138</v>
      </c>
      <c r="AE412" s="1098" t="s">
        <v>642</v>
      </c>
      <c r="AF412" s="1098"/>
    </row>
    <row r="413" spans="1:36" ht="12.75" customHeight="1">
      <c r="F413" s="67" t="s">
        <v>139</v>
      </c>
    </row>
    <row r="414" spans="1:36" ht="12.75" customHeight="1">
      <c r="F414" s="1316"/>
      <c r="G414" s="1316"/>
      <c r="H414" s="1316"/>
      <c r="I414" s="1316"/>
      <c r="J414" s="1316"/>
      <c r="K414" s="1316"/>
      <c r="L414" s="1316"/>
      <c r="M414" s="1316"/>
      <c r="N414" s="1316"/>
      <c r="O414" s="1316"/>
      <c r="P414" s="1316"/>
      <c r="Q414" s="1316"/>
      <c r="R414" s="1316"/>
      <c r="S414" s="1316"/>
      <c r="T414" s="1316"/>
      <c r="U414" s="1316"/>
      <c r="V414" s="1316"/>
      <c r="W414" s="1316"/>
      <c r="X414" s="1316"/>
      <c r="Y414" s="1316"/>
      <c r="Z414" s="1316"/>
      <c r="AA414" s="1316"/>
      <c r="AB414" s="1316"/>
      <c r="AC414" s="1316"/>
      <c r="AD414" s="1316"/>
      <c r="AE414" s="1316"/>
      <c r="AF414" s="1316"/>
      <c r="AG414" s="1316"/>
      <c r="AH414" s="1316"/>
    </row>
    <row r="415" spans="1:36" ht="12.75" customHeight="1">
      <c r="F415" s="1317"/>
      <c r="G415" s="1317"/>
      <c r="H415" s="1317"/>
      <c r="I415" s="1317"/>
      <c r="J415" s="1317"/>
      <c r="K415" s="1317"/>
      <c r="L415" s="1317"/>
      <c r="M415" s="1317"/>
      <c r="N415" s="1317"/>
      <c r="O415" s="1317"/>
      <c r="P415" s="1317"/>
      <c r="Q415" s="1317"/>
      <c r="R415" s="1317"/>
      <c r="S415" s="1317"/>
      <c r="T415" s="1317"/>
      <c r="U415" s="1317"/>
      <c r="V415" s="1317"/>
      <c r="W415" s="1317"/>
      <c r="X415" s="1317"/>
      <c r="Y415" s="1317"/>
      <c r="Z415" s="1317"/>
      <c r="AA415" s="1317"/>
      <c r="AB415" s="1317"/>
      <c r="AC415" s="1317"/>
      <c r="AD415" s="1317"/>
      <c r="AE415" s="1317"/>
      <c r="AF415" s="1317"/>
      <c r="AG415" s="1317"/>
      <c r="AH415" s="1317"/>
    </row>
    <row r="416" spans="1:36" ht="12.75" customHeight="1">
      <c r="E416" s="12" t="s">
        <v>659</v>
      </c>
      <c r="N416" s="39"/>
      <c r="O416" s="39"/>
      <c r="P416" s="243"/>
      <c r="Q416" s="1098" t="s">
        <v>592</v>
      </c>
      <c r="R416" s="1098"/>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8" t="s">
        <v>642</v>
      </c>
      <c r="AG417" s="1580"/>
    </row>
    <row r="418" spans="1:96" ht="12.75" customHeight="1">
      <c r="S418" s="25"/>
      <c r="T418" s="25"/>
    </row>
    <row r="419" spans="1:96" ht="12.75" customHeight="1">
      <c r="A419" s="50"/>
      <c r="B419" s="50"/>
      <c r="C419" s="50"/>
      <c r="E419" s="7" t="s">
        <v>330</v>
      </c>
      <c r="Z419" s="1098" t="s">
        <v>723</v>
      </c>
      <c r="AA419" s="109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8" t="s">
        <v>642</v>
      </c>
      <c r="AA421" s="1098"/>
    </row>
    <row r="422" spans="1:96" ht="12.75" customHeight="1"/>
    <row r="423" spans="1:96" ht="12.75" customHeight="1">
      <c r="A423" s="50" t="s">
        <v>514</v>
      </c>
      <c r="B423" s="50"/>
      <c r="C423" s="50"/>
      <c r="D423" s="50" t="s">
        <v>843</v>
      </c>
      <c r="AF423" s="80"/>
    </row>
    <row r="424" spans="1:96" ht="12.75" customHeight="1">
      <c r="D424" s="1160" t="s">
        <v>48</v>
      </c>
      <c r="E424" s="1161"/>
      <c r="F424" s="1161"/>
      <c r="G424" s="1161"/>
      <c r="H424" s="1161"/>
      <c r="I424" s="1161"/>
      <c r="J424" s="1161"/>
      <c r="K424" s="1161"/>
      <c r="L424" s="1161"/>
      <c r="M424" s="1161"/>
      <c r="N424" s="1161"/>
      <c r="O424" s="1161"/>
      <c r="P424" s="1161"/>
      <c r="Q424" s="1161"/>
      <c r="R424" s="1161"/>
      <c r="S424" s="1161"/>
      <c r="T424" s="1161"/>
      <c r="U424" s="1161"/>
      <c r="V424" s="1161"/>
      <c r="W424" s="1161"/>
      <c r="X424" s="1161"/>
      <c r="Y424" s="1161"/>
      <c r="Z424" s="1161"/>
      <c r="AA424" s="1161"/>
      <c r="AB424" s="1161"/>
      <c r="AC424" s="1161"/>
      <c r="AD424" s="1161"/>
      <c r="AE424" s="1161"/>
      <c r="AF424" s="1526"/>
      <c r="AG424" s="1521">
        <v>100</v>
      </c>
      <c r="AH424" s="1521"/>
      <c r="AI424" s="1521"/>
      <c r="AJ424" s="1521"/>
    </row>
    <row r="425" spans="1:96" ht="12.75" customHeight="1">
      <c r="D425" s="1502" t="s">
        <v>1490</v>
      </c>
      <c r="E425" s="1503"/>
      <c r="F425" s="1503"/>
      <c r="G425" s="1503"/>
      <c r="H425" s="1503"/>
      <c r="I425" s="1503"/>
      <c r="J425" s="1503"/>
      <c r="K425" s="1503"/>
      <c r="L425" s="1503"/>
      <c r="M425" s="1503"/>
      <c r="N425" s="1503"/>
      <c r="O425" s="1503"/>
      <c r="P425" s="1503"/>
      <c r="Q425" s="1503"/>
      <c r="R425" s="1503"/>
      <c r="S425" s="1503"/>
      <c r="T425" s="1503"/>
      <c r="U425" s="1503"/>
      <c r="V425" s="1503"/>
      <c r="W425" s="1503"/>
      <c r="X425" s="1503"/>
      <c r="Y425" s="1503"/>
      <c r="Z425" s="1503"/>
      <c r="AA425" s="1503"/>
      <c r="AB425" s="1503"/>
      <c r="AC425" s="1503"/>
      <c r="AD425" s="1503"/>
      <c r="AE425" s="1503"/>
      <c r="AF425" s="1504"/>
      <c r="AG425" s="1530">
        <v>0</v>
      </c>
      <c r="AH425" s="1171"/>
      <c r="AI425" s="1171"/>
      <c r="AJ425" s="1171"/>
    </row>
    <row r="426" spans="1:96" ht="12.75" customHeight="1">
      <c r="D426" s="1502" t="s">
        <v>1185</v>
      </c>
      <c r="E426" s="1503"/>
      <c r="F426" s="1503"/>
      <c r="G426" s="1503"/>
      <c r="H426" s="1503"/>
      <c r="I426" s="1503"/>
      <c r="J426" s="1503"/>
      <c r="K426" s="1503"/>
      <c r="L426" s="1503"/>
      <c r="M426" s="1503"/>
      <c r="N426" s="1503"/>
      <c r="O426" s="1503"/>
      <c r="P426" s="1503"/>
      <c r="Q426" s="1503"/>
      <c r="R426" s="1503"/>
      <c r="S426" s="1503"/>
      <c r="T426" s="1503"/>
      <c r="U426" s="1503"/>
      <c r="V426" s="1503"/>
      <c r="W426" s="1503"/>
      <c r="X426" s="1503"/>
      <c r="Y426" s="1503"/>
      <c r="Z426" s="1503"/>
      <c r="AA426" s="1503"/>
      <c r="AB426" s="1503"/>
      <c r="AC426" s="1503"/>
      <c r="AD426" s="1503"/>
      <c r="AE426" s="1503"/>
      <c r="AF426" s="1504"/>
      <c r="AG426" s="1521">
        <v>99</v>
      </c>
      <c r="AH426" s="1521"/>
      <c r="AI426" s="1521"/>
      <c r="AJ426" s="1521"/>
    </row>
    <row r="427" spans="1:96" ht="12.75" customHeight="1">
      <c r="D427" s="1502" t="s">
        <v>1186</v>
      </c>
      <c r="E427" s="1503"/>
      <c r="F427" s="1503"/>
      <c r="G427" s="1503"/>
      <c r="H427" s="1503"/>
      <c r="I427" s="1503"/>
      <c r="J427" s="1503"/>
      <c r="K427" s="1503"/>
      <c r="L427" s="1503"/>
      <c r="M427" s="1503"/>
      <c r="N427" s="1503"/>
      <c r="O427" s="1503"/>
      <c r="P427" s="1503"/>
      <c r="Q427" s="1503"/>
      <c r="R427" s="1503"/>
      <c r="S427" s="1503"/>
      <c r="T427" s="1503"/>
      <c r="U427" s="1503"/>
      <c r="V427" s="1503"/>
      <c r="W427" s="1503"/>
      <c r="X427" s="1503"/>
      <c r="Y427" s="1503"/>
      <c r="Z427" s="1503"/>
      <c r="AA427" s="1503"/>
      <c r="AB427" s="1503"/>
      <c r="AC427" s="1503"/>
      <c r="AD427" s="1503"/>
      <c r="AE427" s="1503"/>
      <c r="AF427" s="1504"/>
      <c r="AG427" s="1521">
        <v>99</v>
      </c>
      <c r="AH427" s="1521"/>
      <c r="AI427" s="1521"/>
      <c r="AJ427" s="1521"/>
    </row>
    <row r="428" spans="1:96" ht="12.75" customHeight="1">
      <c r="D428" s="1502" t="s">
        <v>1188</v>
      </c>
      <c r="E428" s="1503"/>
      <c r="F428" s="1503"/>
      <c r="G428" s="1503"/>
      <c r="H428" s="1503"/>
      <c r="I428" s="1503"/>
      <c r="J428" s="1503"/>
      <c r="K428" s="1503"/>
      <c r="L428" s="1503"/>
      <c r="M428" s="1503"/>
      <c r="N428" s="1503"/>
      <c r="O428" s="1503"/>
      <c r="P428" s="1503"/>
      <c r="Q428" s="1503"/>
      <c r="R428" s="1503"/>
      <c r="S428" s="1503"/>
      <c r="T428" s="1503"/>
      <c r="U428" s="1503"/>
      <c r="V428" s="1503"/>
      <c r="W428" s="1503"/>
      <c r="X428" s="1503"/>
      <c r="Y428" s="1503"/>
      <c r="Z428" s="1503"/>
      <c r="AA428" s="1503"/>
      <c r="AB428" s="1503"/>
      <c r="AC428" s="1503"/>
      <c r="AD428" s="1503"/>
      <c r="AE428" s="1503"/>
      <c r="AF428" s="1504"/>
      <c r="AG428" s="1569">
        <f>IF(ISERROR(AG427/AG426),"",AG427/AG426)</f>
        <v>1</v>
      </c>
      <c r="AH428" s="1569"/>
      <c r="AI428" s="1569"/>
      <c r="AJ428" s="1569"/>
    </row>
    <row r="429" spans="1:96" ht="12.75" customHeight="1">
      <c r="D429" s="1502" t="s">
        <v>1187</v>
      </c>
      <c r="E429" s="1503"/>
      <c r="F429" s="1503"/>
      <c r="G429" s="1503"/>
      <c r="H429" s="1503"/>
      <c r="I429" s="1503"/>
      <c r="J429" s="1503"/>
      <c r="K429" s="1503"/>
      <c r="L429" s="1503"/>
      <c r="M429" s="1503"/>
      <c r="N429" s="1503"/>
      <c r="O429" s="1503"/>
      <c r="P429" s="1503"/>
      <c r="Q429" s="1503"/>
      <c r="R429" s="1503"/>
      <c r="S429" s="1503"/>
      <c r="T429" s="1503"/>
      <c r="U429" s="1503"/>
      <c r="V429" s="1503"/>
      <c r="W429" s="1503"/>
      <c r="X429" s="1503"/>
      <c r="Y429" s="1503"/>
      <c r="Z429" s="1503"/>
      <c r="AA429" s="1503"/>
      <c r="AB429" s="1503"/>
      <c r="AC429" s="1503"/>
      <c r="AD429" s="1503"/>
      <c r="AE429" s="1503"/>
      <c r="AF429" s="1504"/>
      <c r="AG429" s="1447">
        <f>54435-713</f>
        <v>53722</v>
      </c>
      <c r="AH429" s="1447"/>
      <c r="AI429" s="1447"/>
      <c r="AJ429" s="1447"/>
    </row>
    <row r="430" spans="1:96" ht="12.75" customHeight="1">
      <c r="D430" s="1502" t="s">
        <v>1189</v>
      </c>
      <c r="E430" s="1503"/>
      <c r="F430" s="1503"/>
      <c r="G430" s="1503"/>
      <c r="H430" s="1503"/>
      <c r="I430" s="1503"/>
      <c r="J430" s="1503"/>
      <c r="K430" s="1503"/>
      <c r="L430" s="1503"/>
      <c r="M430" s="1503"/>
      <c r="N430" s="1503"/>
      <c r="O430" s="1503"/>
      <c r="P430" s="1503"/>
      <c r="Q430" s="1503"/>
      <c r="R430" s="1503"/>
      <c r="S430" s="1503"/>
      <c r="T430" s="1503"/>
      <c r="U430" s="1503"/>
      <c r="V430" s="1503"/>
      <c r="W430" s="1503"/>
      <c r="X430" s="1503"/>
      <c r="Y430" s="1503"/>
      <c r="Z430" s="1503"/>
      <c r="AA430" s="1503"/>
      <c r="AB430" s="1503"/>
      <c r="AC430" s="1503"/>
      <c r="AD430" s="1503"/>
      <c r="AE430" s="1503"/>
      <c r="AF430" s="1504"/>
      <c r="AG430" s="1447">
        <f>AG429</f>
        <v>53722</v>
      </c>
      <c r="AH430" s="1447"/>
      <c r="AI430" s="1447"/>
      <c r="AJ430" s="1447"/>
    </row>
    <row r="431" spans="1:96" ht="12.75" customHeight="1">
      <c r="D431" s="1502" t="s">
        <v>1190</v>
      </c>
      <c r="E431" s="1503"/>
      <c r="F431" s="1503"/>
      <c r="G431" s="1503"/>
      <c r="H431" s="1503"/>
      <c r="I431" s="1503"/>
      <c r="J431" s="1503"/>
      <c r="K431" s="1503"/>
      <c r="L431" s="1503"/>
      <c r="M431" s="1503"/>
      <c r="N431" s="1503"/>
      <c r="O431" s="1503"/>
      <c r="P431" s="1503"/>
      <c r="Q431" s="1503"/>
      <c r="R431" s="1503"/>
      <c r="S431" s="1503"/>
      <c r="T431" s="1503"/>
      <c r="U431" s="1503"/>
      <c r="V431" s="1503"/>
      <c r="W431" s="1503"/>
      <c r="X431" s="1503"/>
      <c r="Y431" s="1503"/>
      <c r="Z431" s="1503"/>
      <c r="AA431" s="1503"/>
      <c r="AB431" s="1503"/>
      <c r="AC431" s="1503"/>
      <c r="AD431" s="1503"/>
      <c r="AE431" s="1503"/>
      <c r="AF431" s="1504"/>
      <c r="AG431" s="1569">
        <f>IF(ISERROR(AG430/AG429),"",AG430/AG429)</f>
        <v>1</v>
      </c>
      <c r="AH431" s="1569"/>
      <c r="AI431" s="1569"/>
      <c r="AJ431" s="1569"/>
    </row>
    <row r="432" spans="1:96" ht="12.75" customHeight="1">
      <c r="D432" s="1502" t="s">
        <v>1191</v>
      </c>
      <c r="E432" s="1503"/>
      <c r="F432" s="1503"/>
      <c r="G432" s="1503"/>
      <c r="H432" s="1503"/>
      <c r="I432" s="1503"/>
      <c r="J432" s="1503"/>
      <c r="K432" s="1503"/>
      <c r="L432" s="1503"/>
      <c r="M432" s="1503"/>
      <c r="N432" s="1503"/>
      <c r="O432" s="1503"/>
      <c r="P432" s="1503"/>
      <c r="Q432" s="1503"/>
      <c r="R432" s="1503"/>
      <c r="S432" s="1503"/>
      <c r="T432" s="1503"/>
      <c r="U432" s="1503"/>
      <c r="V432" s="1503"/>
      <c r="W432" s="1503"/>
      <c r="X432" s="1503"/>
      <c r="Y432" s="1503"/>
      <c r="Z432" s="1503"/>
      <c r="AA432" s="1503"/>
      <c r="AB432" s="1503"/>
      <c r="AC432" s="1503"/>
      <c r="AD432" s="1503"/>
      <c r="AE432" s="1503"/>
      <c r="AF432" s="1504"/>
      <c r="AG432" s="1569">
        <f>MIN(IF(AG428&gt;AG431,AG431,AG428),1)</f>
        <v>1</v>
      </c>
      <c r="AH432" s="1569"/>
      <c r="AI432" s="1569"/>
      <c r="AJ432" s="1569"/>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2" t="s">
        <v>1461</v>
      </c>
      <c r="E433" s="1161"/>
      <c r="F433" s="1161"/>
      <c r="G433" s="1161"/>
      <c r="H433" s="1161"/>
      <c r="I433" s="1161"/>
      <c r="J433" s="1161"/>
      <c r="K433" s="1161"/>
      <c r="L433" s="1161"/>
      <c r="M433" s="1161"/>
      <c r="N433" s="1161"/>
      <c r="O433" s="1161"/>
      <c r="P433" s="1161"/>
      <c r="Q433" s="1161"/>
      <c r="R433" s="1161"/>
      <c r="S433" s="1161"/>
      <c r="T433" s="1161"/>
      <c r="U433" s="1161"/>
      <c r="V433" s="1161"/>
      <c r="W433" s="1161"/>
      <c r="X433" s="1161"/>
      <c r="Y433" s="1161"/>
      <c r="Z433" s="1161"/>
      <c r="AA433" s="1161"/>
      <c r="AB433" s="1161"/>
      <c r="AC433" s="1161"/>
      <c r="AD433" s="1161"/>
      <c r="AE433" s="1161"/>
      <c r="AF433" s="1526"/>
      <c r="AG433" s="1447">
        <f>1170+250+470+230</f>
        <v>2120</v>
      </c>
      <c r="AH433" s="1447"/>
      <c r="AI433" s="1447"/>
      <c r="AJ433" s="1447"/>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0" t="s">
        <v>618</v>
      </c>
      <c r="E434" s="1161"/>
      <c r="F434" s="1161"/>
      <c r="G434" s="1161"/>
      <c r="H434" s="1161"/>
      <c r="I434" s="1161"/>
      <c r="J434" s="1161"/>
      <c r="K434" s="1161"/>
      <c r="L434" s="1161"/>
      <c r="M434" s="1161"/>
      <c r="N434" s="1161"/>
      <c r="O434" s="1161"/>
      <c r="P434" s="1161"/>
      <c r="Q434" s="1161"/>
      <c r="R434" s="1161"/>
      <c r="S434" s="1161"/>
      <c r="T434" s="1161"/>
      <c r="U434" s="1161"/>
      <c r="V434" s="1161"/>
      <c r="W434" s="1161"/>
      <c r="X434" s="1161"/>
      <c r="Y434" s="1161"/>
      <c r="Z434" s="1161"/>
      <c r="AA434" s="1161"/>
      <c r="AB434" s="1161"/>
      <c r="AC434" s="1161"/>
      <c r="AD434" s="1161"/>
      <c r="AE434" s="1161"/>
      <c r="AF434" s="1526"/>
      <c r="AG434" s="1447">
        <v>0</v>
      </c>
      <c r="AH434" s="1447"/>
      <c r="AI434" s="1447"/>
      <c r="AJ434" s="1447"/>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2" t="s">
        <v>1462</v>
      </c>
      <c r="E435" s="1161"/>
      <c r="F435" s="1161"/>
      <c r="G435" s="1161"/>
      <c r="H435" s="1161"/>
      <c r="I435" s="1161"/>
      <c r="J435" s="1161"/>
      <c r="K435" s="1161"/>
      <c r="L435" s="1161"/>
      <c r="M435" s="1161"/>
      <c r="N435" s="1161"/>
      <c r="O435" s="1161"/>
      <c r="P435" s="1161"/>
      <c r="Q435" s="1161"/>
      <c r="R435" s="1161"/>
      <c r="S435" s="1161"/>
      <c r="T435" s="1161"/>
      <c r="U435" s="1161"/>
      <c r="V435" s="1161"/>
      <c r="W435" s="1161"/>
      <c r="X435" s="1161"/>
      <c r="Y435" s="1161"/>
      <c r="Z435" s="1161"/>
      <c r="AA435" s="1161"/>
      <c r="AB435" s="1161"/>
      <c r="AC435" s="1161"/>
      <c r="AD435" s="1161"/>
      <c r="AE435" s="1161"/>
      <c r="AF435" s="1526"/>
      <c r="AG435" s="1447">
        <v>713</v>
      </c>
      <c r="AH435" s="1447"/>
      <c r="AI435" s="1447"/>
      <c r="AJ435" s="1447"/>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2" t="s">
        <v>1192</v>
      </c>
      <c r="E436" s="1161"/>
      <c r="F436" s="1161"/>
      <c r="G436" s="1161"/>
      <c r="H436" s="1161"/>
      <c r="I436" s="1161"/>
      <c r="J436" s="1161"/>
      <c r="K436" s="1161"/>
      <c r="L436" s="1161"/>
      <c r="M436" s="1161"/>
      <c r="N436" s="1161"/>
      <c r="O436" s="1161"/>
      <c r="P436" s="1161"/>
      <c r="Q436" s="1161"/>
      <c r="R436" s="1161"/>
      <c r="S436" s="1161"/>
      <c r="T436" s="1161"/>
      <c r="U436" s="1161"/>
      <c r="V436" s="1161"/>
      <c r="W436" s="1161"/>
      <c r="X436" s="1161"/>
      <c r="Y436" s="1161"/>
      <c r="Z436" s="1161"/>
      <c r="AA436" s="1161"/>
      <c r="AB436" s="1161"/>
      <c r="AC436" s="1161"/>
      <c r="AD436" s="1161"/>
      <c r="AE436" s="1161"/>
      <c r="AF436" s="1526"/>
      <c r="AG436" s="1447">
        <v>0</v>
      </c>
      <c r="AH436" s="1447"/>
      <c r="AI436" s="1447"/>
      <c r="AJ436" s="1447"/>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6" t="s">
        <v>1193</v>
      </c>
      <c r="E437" s="1557"/>
      <c r="F437" s="1557"/>
      <c r="G437" s="1557"/>
      <c r="H437" s="1557"/>
      <c r="I437" s="1557"/>
      <c r="J437" s="1557"/>
      <c r="K437" s="1557"/>
      <c r="L437" s="1557"/>
      <c r="M437" s="1557"/>
      <c r="N437" s="1557"/>
      <c r="O437" s="1557"/>
      <c r="P437" s="1557"/>
      <c r="Q437" s="1557"/>
      <c r="R437" s="1557"/>
      <c r="S437" s="1557"/>
      <c r="T437" s="1557"/>
      <c r="U437" s="1557"/>
      <c r="V437" s="1557"/>
      <c r="W437" s="1557"/>
      <c r="X437" s="1557"/>
      <c r="Y437" s="1557"/>
      <c r="Z437" s="1557"/>
      <c r="AA437" s="1557"/>
      <c r="AB437" s="1557"/>
      <c r="AC437" s="1557"/>
      <c r="AD437" s="1557"/>
      <c r="AE437" s="1557"/>
      <c r="AF437" s="1558"/>
      <c r="AG437" s="1522">
        <f>AG429+AG433+AG435+AG436</f>
        <v>56555</v>
      </c>
      <c r="AH437" s="1522"/>
      <c r="AI437" s="1522"/>
      <c r="AJ437" s="1522"/>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59" t="s">
        <v>1463</v>
      </c>
      <c r="E438" s="1559"/>
      <c r="F438" s="1559"/>
      <c r="G438" s="1559"/>
      <c r="H438" s="1559"/>
      <c r="I438" s="1559"/>
      <c r="J438" s="1559"/>
      <c r="K438" s="1559"/>
      <c r="L438" s="1559"/>
      <c r="M438" s="1559"/>
      <c r="N438" s="1559"/>
      <c r="O438" s="1559"/>
      <c r="P438" s="1559"/>
      <c r="Q438" s="1559"/>
      <c r="R438" s="1559"/>
      <c r="S438" s="1559"/>
      <c r="T438" s="1559"/>
      <c r="U438" s="1559"/>
      <c r="V438" s="1559"/>
      <c r="W438" s="1559"/>
      <c r="X438" s="1559"/>
      <c r="Y438" s="1559"/>
      <c r="Z438" s="1559"/>
      <c r="AA438" s="1559"/>
      <c r="AB438" s="1559"/>
      <c r="AC438" s="1559"/>
      <c r="AD438" s="1559"/>
      <c r="AE438" s="1559"/>
      <c r="AF438" s="1559"/>
      <c r="AG438" s="1559"/>
      <c r="AH438" s="1559"/>
      <c r="AI438" s="1559"/>
      <c r="AJ438" s="155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0"/>
      <c r="E439" s="1560"/>
      <c r="F439" s="1560"/>
      <c r="G439" s="1560"/>
      <c r="H439" s="1560"/>
      <c r="I439" s="1560"/>
      <c r="J439" s="1560"/>
      <c r="K439" s="1560"/>
      <c r="L439" s="1560"/>
      <c r="M439" s="1560"/>
      <c r="N439" s="1560"/>
      <c r="O439" s="1560"/>
      <c r="P439" s="1560"/>
      <c r="Q439" s="1560"/>
      <c r="R439" s="1560"/>
      <c r="S439" s="1560"/>
      <c r="T439" s="1560"/>
      <c r="U439" s="1560"/>
      <c r="V439" s="1560"/>
      <c r="W439" s="1560"/>
      <c r="X439" s="1560"/>
      <c r="Y439" s="1560"/>
      <c r="Z439" s="1560"/>
      <c r="AA439" s="1560"/>
      <c r="AB439" s="1560"/>
      <c r="AC439" s="1560"/>
      <c r="AD439" s="1560"/>
      <c r="AE439" s="1560"/>
      <c r="AF439" s="1560"/>
      <c r="AG439" s="1560"/>
      <c r="AH439" s="1560"/>
      <c r="AI439" s="1560"/>
      <c r="AJ439" s="156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3">
        <f>'Sources and Uses Budget'!B105/Application!AG424</f>
        <v>367625.8</v>
      </c>
      <c r="AD441" s="1123"/>
      <c r="AE441" s="1123"/>
      <c r="AF441" s="1123"/>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3">
        <f>'Sources and Uses Budget'!C105/Application!AG424</f>
        <v>367625.8</v>
      </c>
      <c r="AD442" s="1123"/>
      <c r="AE442" s="1123"/>
      <c r="AF442" s="1123"/>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3">
        <f>('Sources and Uses Budget'!$S$107+'Sources and Uses Budget'!$T$107)/Application!AG424</f>
        <v>319230.8</v>
      </c>
      <c r="AD443" s="1123"/>
      <c r="AE443" s="1123"/>
      <c r="AF443" s="1123"/>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48" t="s">
        <v>750</v>
      </c>
      <c r="E452" s="1449"/>
      <c r="F452" s="1449"/>
      <c r="G452" s="1449"/>
      <c r="H452" s="1449"/>
      <c r="I452" s="1449"/>
      <c r="J452" s="1449"/>
      <c r="K452" s="1449"/>
      <c r="L452" s="1449"/>
      <c r="M452" s="1449"/>
      <c r="N452" s="1449"/>
      <c r="O452" s="1449"/>
      <c r="P452" s="1449"/>
      <c r="Q452" s="1449"/>
      <c r="R452" s="1449"/>
      <c r="S452" s="1449"/>
      <c r="T452" s="1449"/>
      <c r="U452" s="1449"/>
      <c r="V452" s="1450"/>
      <c r="W452" s="1255" t="s">
        <v>642</v>
      </c>
      <c r="X452" s="1256"/>
      <c r="Y452" s="1257"/>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48" t="s">
        <v>751</v>
      </c>
      <c r="E453" s="1449"/>
      <c r="F453" s="1449"/>
      <c r="G453" s="1449"/>
      <c r="H453" s="1449"/>
      <c r="I453" s="1449"/>
      <c r="J453" s="1449"/>
      <c r="K453" s="1449"/>
      <c r="L453" s="1449"/>
      <c r="M453" s="1449"/>
      <c r="N453" s="1449"/>
      <c r="O453" s="1449"/>
      <c r="P453" s="1449"/>
      <c r="Q453" s="1449"/>
      <c r="R453" s="1449"/>
      <c r="S453" s="1449"/>
      <c r="T453" s="1449"/>
      <c r="U453" s="1449"/>
      <c r="V453" s="1450"/>
      <c r="W453" s="1255" t="s">
        <v>642</v>
      </c>
      <c r="X453" s="1256"/>
      <c r="Y453" s="1257"/>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48" t="s">
        <v>752</v>
      </c>
      <c r="E454" s="1449"/>
      <c r="F454" s="1449"/>
      <c r="G454" s="1449"/>
      <c r="H454" s="1449"/>
      <c r="I454" s="1449"/>
      <c r="J454" s="1449"/>
      <c r="K454" s="1449"/>
      <c r="L454" s="1449"/>
      <c r="M454" s="1449"/>
      <c r="N454" s="1449"/>
      <c r="O454" s="1449"/>
      <c r="P454" s="1449"/>
      <c r="Q454" s="1449"/>
      <c r="R454" s="1449"/>
      <c r="S454" s="1449"/>
      <c r="T454" s="1449"/>
      <c r="U454" s="1449"/>
      <c r="V454" s="1450"/>
      <c r="W454" s="1255" t="s">
        <v>642</v>
      </c>
      <c r="X454" s="1256"/>
      <c r="Y454" s="1257"/>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48" t="s">
        <v>753</v>
      </c>
      <c r="E455" s="1449"/>
      <c r="F455" s="1449"/>
      <c r="G455" s="1449"/>
      <c r="H455" s="1449"/>
      <c r="I455" s="1449"/>
      <c r="J455" s="1449"/>
      <c r="K455" s="1449"/>
      <c r="L455" s="1449"/>
      <c r="M455" s="1449"/>
      <c r="N455" s="1449"/>
      <c r="O455" s="1449"/>
      <c r="P455" s="1449"/>
      <c r="Q455" s="1449"/>
      <c r="R455" s="1449"/>
      <c r="S455" s="1449"/>
      <c r="T455" s="1449"/>
      <c r="U455" s="1449"/>
      <c r="V455" s="1450"/>
      <c r="W455" s="1255" t="s">
        <v>642</v>
      </c>
      <c r="X455" s="1256"/>
      <c r="Y455" s="1257"/>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48" t="s">
        <v>976</v>
      </c>
      <c r="E456" s="1449"/>
      <c r="F456" s="1449"/>
      <c r="G456" s="1449"/>
      <c r="H456" s="1449"/>
      <c r="I456" s="1449"/>
      <c r="J456" s="1449"/>
      <c r="K456" s="1449"/>
      <c r="L456" s="1449"/>
      <c r="M456" s="1449"/>
      <c r="N456" s="1449"/>
      <c r="O456" s="1449"/>
      <c r="P456" s="1449"/>
      <c r="Q456" s="1449"/>
      <c r="R456" s="1449"/>
      <c r="S456" s="1449"/>
      <c r="T456" s="1449"/>
      <c r="U456" s="1449"/>
      <c r="V456" s="1450"/>
      <c r="W456" s="1255" t="s">
        <v>642</v>
      </c>
      <c r="X456" s="1256"/>
      <c r="Y456" s="1257"/>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48" t="s">
        <v>754</v>
      </c>
      <c r="E457" s="1449"/>
      <c r="F457" s="1449"/>
      <c r="G457" s="1449"/>
      <c r="H457" s="1449"/>
      <c r="I457" s="1449"/>
      <c r="J457" s="1449"/>
      <c r="K457" s="1449"/>
      <c r="L457" s="1449"/>
      <c r="M457" s="1449"/>
      <c r="N457" s="1449"/>
      <c r="O457" s="1449"/>
      <c r="P457" s="1449"/>
      <c r="Q457" s="1449"/>
      <c r="R457" s="1449"/>
      <c r="S457" s="1449"/>
      <c r="T457" s="1449"/>
      <c r="U457" s="1449"/>
      <c r="V457" s="1450"/>
      <c r="W457" s="1255" t="s">
        <v>642</v>
      </c>
      <c r="X457" s="1256"/>
      <c r="Y457" s="1257"/>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48" t="s">
        <v>1158</v>
      </c>
      <c r="E458" s="1449"/>
      <c r="F458" s="1449"/>
      <c r="G458" s="1449"/>
      <c r="H458" s="1449"/>
      <c r="I458" s="1449"/>
      <c r="J458" s="1449"/>
      <c r="K458" s="1449"/>
      <c r="L458" s="1449"/>
      <c r="M458" s="1449"/>
      <c r="N458" s="1449"/>
      <c r="O458" s="1449"/>
      <c r="P458" s="1449"/>
      <c r="Q458" s="1449"/>
      <c r="R458" s="1449"/>
      <c r="S458" s="1449"/>
      <c r="T458" s="1449"/>
      <c r="U458" s="1449"/>
      <c r="V458" s="1450"/>
      <c r="W458" s="1255" t="s">
        <v>642</v>
      </c>
      <c r="X458" s="1256"/>
      <c r="Y458" s="1257"/>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18"/>
      <c r="H459" s="1519"/>
      <c r="I459" s="1519"/>
      <c r="J459" s="1519"/>
      <c r="K459" s="1519"/>
      <c r="L459" s="1519"/>
      <c r="M459" s="1519"/>
      <c r="N459" s="1519"/>
      <c r="O459" s="1519"/>
      <c r="P459" s="1519"/>
      <c r="Q459" s="1519"/>
      <c r="R459" s="1519"/>
      <c r="S459" s="1519"/>
      <c r="T459" s="1519"/>
      <c r="U459" s="1519"/>
      <c r="V459" s="1520"/>
      <c r="W459" s="1255" t="s">
        <v>642</v>
      </c>
      <c r="X459" s="1256"/>
      <c r="Y459" s="1257"/>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2" t="s">
        <v>755</v>
      </c>
      <c r="E463" s="1453"/>
      <c r="F463" s="1453"/>
      <c r="G463" s="1453"/>
      <c r="H463" s="1453"/>
      <c r="I463" s="1453"/>
      <c r="J463" s="1453"/>
      <c r="K463" s="1453"/>
      <c r="L463" s="1453"/>
      <c r="M463" s="1453"/>
      <c r="N463" s="1453"/>
      <c r="O463" s="1453"/>
      <c r="P463" s="1453"/>
      <c r="Q463" s="1453"/>
      <c r="R463" s="1453"/>
      <c r="S463" s="1453"/>
      <c r="T463" s="1453"/>
      <c r="U463" s="1453"/>
      <c r="V463" s="1453"/>
      <c r="W463" s="1561"/>
      <c r="X463" s="1561"/>
      <c r="Y463" s="156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48" t="s">
        <v>756</v>
      </c>
      <c r="E464" s="1449"/>
      <c r="F464" s="1449"/>
      <c r="G464" s="1449"/>
      <c r="H464" s="1449"/>
      <c r="I464" s="1449"/>
      <c r="J464" s="1449"/>
      <c r="K464" s="1449"/>
      <c r="L464" s="1449"/>
      <c r="M464" s="1449"/>
      <c r="N464" s="1449"/>
      <c r="O464" s="1449"/>
      <c r="P464" s="1449"/>
      <c r="Q464" s="1449"/>
      <c r="R464" s="1449"/>
      <c r="S464" s="1449"/>
      <c r="T464" s="1449"/>
      <c r="U464" s="1449"/>
      <c r="V464" s="1450"/>
      <c r="W464" s="1255" t="s">
        <v>642</v>
      </c>
      <c r="X464" s="1256"/>
      <c r="Y464" s="1257"/>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9" t="s">
        <v>893</v>
      </c>
      <c r="B466" s="1259"/>
      <c r="C466" s="1259"/>
      <c r="D466" s="1259"/>
      <c r="E466" s="1259"/>
      <c r="F466" s="1259"/>
      <c r="G466" s="1259"/>
      <c r="H466" s="1259"/>
      <c r="I466" s="1259"/>
      <c r="J466" s="1259"/>
      <c r="K466" s="1259"/>
      <c r="L466" s="1259"/>
      <c r="M466" s="1259"/>
      <c r="N466" s="1259"/>
      <c r="O466" s="1259"/>
      <c r="P466" s="1259"/>
      <c r="Q466" s="1259"/>
      <c r="R466" s="1259"/>
      <c r="S466" s="1259"/>
      <c r="T466" s="1259"/>
      <c r="U466" s="1259"/>
      <c r="V466" s="1259"/>
      <c r="W466" s="1259"/>
      <c r="X466" s="1259"/>
      <c r="Y466" s="1259"/>
      <c r="Z466" s="1259"/>
      <c r="AA466" s="1259"/>
      <c r="AB466" s="1259"/>
      <c r="AC466" s="1259"/>
      <c r="AD466" s="1259"/>
      <c r="AE466" s="1259"/>
      <c r="AF466" s="1259"/>
      <c r="AG466" s="1259"/>
      <c r="AH466" s="1259"/>
      <c r="AI466" s="1259"/>
      <c r="AJ466" s="1259"/>
      <c r="AK466" s="1259"/>
      <c r="AL466" s="125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0"/>
      <c r="B467" s="1260"/>
      <c r="C467" s="1260"/>
      <c r="D467" s="1260"/>
      <c r="E467" s="1260"/>
      <c r="F467" s="1260"/>
      <c r="G467" s="1260"/>
      <c r="H467" s="1260"/>
      <c r="I467" s="1260"/>
      <c r="J467" s="1260"/>
      <c r="K467" s="1260"/>
      <c r="L467" s="1260"/>
      <c r="M467" s="1260"/>
      <c r="N467" s="1260"/>
      <c r="O467" s="1260"/>
      <c r="P467" s="1260"/>
      <c r="Q467" s="1260"/>
      <c r="R467" s="1260"/>
      <c r="S467" s="1260"/>
      <c r="T467" s="1260"/>
      <c r="U467" s="1260"/>
      <c r="V467" s="1260"/>
      <c r="W467" s="1260"/>
      <c r="X467" s="1260"/>
      <c r="Y467" s="1260"/>
      <c r="Z467" s="1260"/>
      <c r="AA467" s="1260"/>
      <c r="AB467" s="1260"/>
      <c r="AC467" s="1260"/>
      <c r="AD467" s="1260"/>
      <c r="AE467" s="1260"/>
      <c r="AF467" s="1260"/>
      <c r="AG467" s="1260"/>
      <c r="AH467" s="1260"/>
      <c r="AI467" s="1260"/>
      <c r="AJ467" s="1260"/>
      <c r="AK467" s="1260"/>
      <c r="AL467" s="126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59" t="s">
        <v>894</v>
      </c>
      <c r="U471" s="1460"/>
      <c r="V471" s="1460"/>
      <c r="W471" s="1460"/>
      <c r="X471" s="1460"/>
      <c r="Y471" s="1460"/>
      <c r="Z471" s="1460"/>
      <c r="AA471" s="1460"/>
      <c r="AB471" s="1460"/>
      <c r="AC471" s="1460"/>
      <c r="AD471" s="1460"/>
      <c r="AE471" s="1460"/>
      <c r="AF471" s="1460"/>
      <c r="AG471" s="1460"/>
      <c r="AH471" s="1511"/>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4" t="s">
        <v>38</v>
      </c>
      <c r="U472" s="1454"/>
      <c r="V472" s="1454"/>
      <c r="W472" s="1454"/>
      <c r="X472" s="1454"/>
      <c r="Y472" s="1454" t="s">
        <v>39</v>
      </c>
      <c r="Z472" s="1454"/>
      <c r="AA472" s="1454"/>
      <c r="AB472" s="1454"/>
      <c r="AC472" s="1454"/>
      <c r="AD472" s="1454" t="s">
        <v>362</v>
      </c>
      <c r="AE472" s="1454"/>
      <c r="AF472" s="1454"/>
      <c r="AG472" s="1454"/>
      <c r="AH472" s="1454"/>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4"/>
      <c r="U473" s="1454"/>
      <c r="V473" s="1454"/>
      <c r="W473" s="1454"/>
      <c r="X473" s="1454"/>
      <c r="Y473" s="1454"/>
      <c r="Z473" s="1454"/>
      <c r="AA473" s="1454"/>
      <c r="AB473" s="1454"/>
      <c r="AC473" s="1454"/>
      <c r="AD473" s="1454"/>
      <c r="AE473" s="1454"/>
      <c r="AF473" s="1454"/>
      <c r="AG473" s="1454"/>
      <c r="AH473" s="1454"/>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1">
        <v>30103</v>
      </c>
      <c r="U474" s="1451"/>
      <c r="V474" s="1451"/>
      <c r="W474" s="1451"/>
      <c r="X474" s="1451"/>
      <c r="Y474" s="1451">
        <v>30164</v>
      </c>
      <c r="Z474" s="1451"/>
      <c r="AA474" s="1451"/>
      <c r="AB474" s="1451"/>
      <c r="AC474" s="1451"/>
      <c r="AD474" s="1451">
        <v>30164</v>
      </c>
      <c r="AE474" s="1451"/>
      <c r="AF474" s="1451"/>
      <c r="AG474" s="1451"/>
      <c r="AH474" s="145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1">
        <v>30103</v>
      </c>
      <c r="U475" s="1451"/>
      <c r="V475" s="1451"/>
      <c r="W475" s="1451"/>
      <c r="X475" s="1451"/>
      <c r="Y475" s="1451">
        <v>30164</v>
      </c>
      <c r="Z475" s="1451"/>
      <c r="AA475" s="1451"/>
      <c r="AB475" s="1451"/>
      <c r="AC475" s="1451"/>
      <c r="AD475" s="1451">
        <v>30164</v>
      </c>
      <c r="AE475" s="1451"/>
      <c r="AF475" s="1451"/>
      <c r="AG475" s="1451"/>
      <c r="AH475" s="145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1">
        <v>30103</v>
      </c>
      <c r="U476" s="1451"/>
      <c r="V476" s="1451"/>
      <c r="W476" s="1451"/>
      <c r="X476" s="1451"/>
      <c r="Y476" s="1451">
        <v>30164</v>
      </c>
      <c r="Z476" s="1451"/>
      <c r="AA476" s="1451"/>
      <c r="AB476" s="1451"/>
      <c r="AC476" s="1451"/>
      <c r="AD476" s="1451">
        <v>30164</v>
      </c>
      <c r="AE476" s="1451"/>
      <c r="AF476" s="1451"/>
      <c r="AG476" s="1451"/>
      <c r="AH476" s="145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1">
        <v>30103</v>
      </c>
      <c r="U477" s="1451"/>
      <c r="V477" s="1451"/>
      <c r="W477" s="1451"/>
      <c r="X477" s="1451"/>
      <c r="Y477" s="1451">
        <v>30164</v>
      </c>
      <c r="Z477" s="1451"/>
      <c r="AA477" s="1451"/>
      <c r="AB477" s="1451"/>
      <c r="AC477" s="1451"/>
      <c r="AD477" s="1451">
        <v>30164</v>
      </c>
      <c r="AE477" s="1451"/>
      <c r="AF477" s="1451"/>
      <c r="AG477" s="1451"/>
      <c r="AH477" s="1451"/>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1" t="s">
        <v>642</v>
      </c>
      <c r="U478" s="1451"/>
      <c r="V478" s="1451"/>
      <c r="W478" s="1451"/>
      <c r="X478" s="1451"/>
      <c r="Y478" s="1451" t="s">
        <v>642</v>
      </c>
      <c r="Z478" s="1451"/>
      <c r="AA478" s="1451"/>
      <c r="AB478" s="1451"/>
      <c r="AC478" s="1451"/>
      <c r="AD478" s="1451" t="s">
        <v>642</v>
      </c>
      <c r="AE478" s="1451"/>
      <c r="AF478" s="1451"/>
      <c r="AG478" s="1451"/>
      <c r="AH478" s="145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1">
        <v>30133</v>
      </c>
      <c r="U479" s="1451"/>
      <c r="V479" s="1451"/>
      <c r="W479" s="1451"/>
      <c r="X479" s="1451"/>
      <c r="Y479" s="1451">
        <v>30164</v>
      </c>
      <c r="Z479" s="1451"/>
      <c r="AA479" s="1451"/>
      <c r="AB479" s="1451"/>
      <c r="AC479" s="1451"/>
      <c r="AD479" s="1451">
        <v>30164</v>
      </c>
      <c r="AE479" s="1451"/>
      <c r="AF479" s="1451"/>
      <c r="AG479" s="1451"/>
      <c r="AH479" s="145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1">
        <v>30164</v>
      </c>
      <c r="U480" s="1451"/>
      <c r="V480" s="1451"/>
      <c r="W480" s="1451"/>
      <c r="X480" s="1451"/>
      <c r="Y480" s="1451">
        <v>30256</v>
      </c>
      <c r="Z480" s="1451"/>
      <c r="AA480" s="1451"/>
      <c r="AB480" s="1451"/>
      <c r="AC480" s="1451"/>
      <c r="AD480" s="1451">
        <v>30256</v>
      </c>
      <c r="AE480" s="1451"/>
      <c r="AF480" s="1451"/>
      <c r="AG480" s="1451"/>
      <c r="AH480" s="145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1" t="s">
        <v>642</v>
      </c>
      <c r="U481" s="1451"/>
      <c r="V481" s="1451"/>
      <c r="W481" s="1451"/>
      <c r="X481" s="1451"/>
      <c r="Y481" s="1451" t="s">
        <v>642</v>
      </c>
      <c r="Z481" s="1451"/>
      <c r="AA481" s="1451"/>
      <c r="AB481" s="1451"/>
      <c r="AC481" s="1451"/>
      <c r="AD481" s="1451" t="s">
        <v>642</v>
      </c>
      <c r="AE481" s="1451"/>
      <c r="AF481" s="1451"/>
      <c r="AG481" s="1451"/>
      <c r="AH481" s="145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1" t="s">
        <v>642</v>
      </c>
      <c r="U482" s="1451"/>
      <c r="V482" s="1451"/>
      <c r="W482" s="1451"/>
      <c r="X482" s="1451"/>
      <c r="Y482" s="1451" t="s">
        <v>642</v>
      </c>
      <c r="Z482" s="1451"/>
      <c r="AA482" s="1451"/>
      <c r="AB482" s="1451"/>
      <c r="AC482" s="1451"/>
      <c r="AD482" s="1451" t="s">
        <v>642</v>
      </c>
      <c r="AE482" s="1451"/>
      <c r="AF482" s="1451"/>
      <c r="AG482" s="1451"/>
      <c r="AH482" s="145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51" t="s">
        <v>642</v>
      </c>
      <c r="U483" s="1451"/>
      <c r="V483" s="1451"/>
      <c r="W483" s="1451"/>
      <c r="X483" s="1451"/>
      <c r="Y483" s="1451" t="s">
        <v>642</v>
      </c>
      <c r="Z483" s="1451"/>
      <c r="AA483" s="1451"/>
      <c r="AB483" s="1451"/>
      <c r="AC483" s="1451"/>
      <c r="AD483" s="1451" t="s">
        <v>642</v>
      </c>
      <c r="AE483" s="1451"/>
      <c r="AF483" s="1451"/>
      <c r="AG483" s="1451"/>
      <c r="AH483" s="145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6" t="s">
        <v>428</v>
      </c>
      <c r="R485" s="1457"/>
      <c r="S485" s="1457"/>
      <c r="T485" s="1457"/>
      <c r="U485" s="1457"/>
      <c r="V485" s="1457"/>
      <c r="W485" s="1457"/>
      <c r="X485" s="1457"/>
      <c r="Y485" s="1457"/>
      <c r="Z485" s="1457"/>
      <c r="AA485" s="1457"/>
      <c r="AB485" s="1457"/>
      <c r="AC485" s="1457"/>
      <c r="AD485" s="1457"/>
      <c r="AE485" s="1457"/>
      <c r="AF485" s="1457"/>
      <c r="AG485" s="1457"/>
      <c r="AH485" s="1457"/>
      <c r="AI485" s="1457"/>
      <c r="AJ485" s="1457"/>
      <c r="AK485" s="1458"/>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5" t="s">
        <v>1725</v>
      </c>
      <c r="R486" s="1119"/>
      <c r="S486" s="1119"/>
      <c r="T486" s="1119"/>
      <c r="U486" s="1119"/>
      <c r="V486" s="1119"/>
      <c r="W486" s="1119"/>
      <c r="X486" s="1119"/>
      <c r="Y486" s="1119"/>
      <c r="Z486" s="1119"/>
      <c r="AA486" s="1119"/>
      <c r="AB486" s="1119"/>
      <c r="AC486" s="1119"/>
      <c r="AD486" s="1119"/>
      <c r="AE486" s="1119"/>
      <c r="AF486" s="1119"/>
      <c r="AG486" s="1119"/>
      <c r="AH486" s="1119"/>
      <c r="AI486" s="1119"/>
      <c r="AJ486" s="1119"/>
      <c r="AK486" s="1296"/>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5" t="s">
        <v>1726</v>
      </c>
      <c r="R487" s="1119"/>
      <c r="S487" s="1119"/>
      <c r="T487" s="1119"/>
      <c r="U487" s="1119"/>
      <c r="V487" s="1119"/>
      <c r="W487" s="1119"/>
      <c r="X487" s="1119"/>
      <c r="Y487" s="1119"/>
      <c r="Z487" s="1119"/>
      <c r="AA487" s="1119"/>
      <c r="AB487" s="1119"/>
      <c r="AC487" s="1119"/>
      <c r="AD487" s="1119"/>
      <c r="AE487" s="1119"/>
      <c r="AF487" s="1119"/>
      <c r="AG487" s="1119"/>
      <c r="AH487" s="1119"/>
      <c r="AI487" s="1119"/>
      <c r="AJ487" s="1119"/>
      <c r="AK487" s="1296"/>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5" t="s">
        <v>1727</v>
      </c>
      <c r="R488" s="1119"/>
      <c r="S488" s="1119"/>
      <c r="T488" s="1119"/>
      <c r="U488" s="1119"/>
      <c r="V488" s="1119"/>
      <c r="W488" s="1119"/>
      <c r="X488" s="1119"/>
      <c r="Y488" s="1119"/>
      <c r="Z488" s="1119"/>
      <c r="AA488" s="1119"/>
      <c r="AB488" s="1119"/>
      <c r="AC488" s="1119"/>
      <c r="AD488" s="1119"/>
      <c r="AE488" s="1119"/>
      <c r="AF488" s="1119"/>
      <c r="AG488" s="1119"/>
      <c r="AH488" s="1119"/>
      <c r="AI488" s="1119"/>
      <c r="AJ488" s="1119"/>
      <c r="AK488" s="1296"/>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1" t="s">
        <v>432</v>
      </c>
      <c r="C489" s="1462"/>
      <c r="D489" s="1462"/>
      <c r="E489" s="1462"/>
      <c r="F489" s="1462"/>
      <c r="G489" s="1462"/>
      <c r="H489" s="1462"/>
      <c r="I489" s="1462"/>
      <c r="J489" s="1462"/>
      <c r="K489" s="1462"/>
      <c r="L489" s="1462"/>
      <c r="M489" s="1462"/>
      <c r="N489" s="1462"/>
      <c r="O489" s="1462"/>
      <c r="P489" s="146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4"/>
      <c r="C490" s="1465"/>
      <c r="D490" s="1465"/>
      <c r="E490" s="1465"/>
      <c r="F490" s="1465"/>
      <c r="G490" s="1465"/>
      <c r="H490" s="1465"/>
      <c r="I490" s="1465"/>
      <c r="J490" s="1465"/>
      <c r="K490" s="1465"/>
      <c r="L490" s="1465"/>
      <c r="M490" s="1465"/>
      <c r="N490" s="1465"/>
      <c r="O490" s="1465"/>
      <c r="P490" s="1466"/>
      <c r="Q490" s="1470" t="s">
        <v>723</v>
      </c>
      <c r="R490" s="1471"/>
      <c r="S490" s="1089" t="s">
        <v>173</v>
      </c>
      <c r="T490" s="1090"/>
      <c r="U490" s="1090"/>
      <c r="V490" s="1090"/>
      <c r="W490" s="1090"/>
      <c r="X490" s="1090"/>
      <c r="Y490" s="1090"/>
      <c r="Z490" s="1090"/>
      <c r="AA490" s="1090"/>
      <c r="AB490" s="1090"/>
      <c r="AC490" s="1090"/>
      <c r="AD490" s="1090"/>
      <c r="AE490" s="1090"/>
      <c r="AF490" s="1090"/>
      <c r="AG490" s="1090"/>
      <c r="AH490" s="1090"/>
      <c r="AI490" s="1090"/>
      <c r="AJ490" s="1090"/>
      <c r="AK490" s="109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7"/>
      <c r="C491" s="1468"/>
      <c r="D491" s="1468"/>
      <c r="E491" s="1468"/>
      <c r="F491" s="1468"/>
      <c r="G491" s="1468"/>
      <c r="H491" s="1468"/>
      <c r="I491" s="1468"/>
      <c r="J491" s="1468"/>
      <c r="K491" s="1468"/>
      <c r="L491" s="1468"/>
      <c r="M491" s="1468"/>
      <c r="N491" s="1468"/>
      <c r="O491" s="1468"/>
      <c r="P491" s="1469"/>
      <c r="Q491" s="1472"/>
      <c r="R491" s="1473"/>
      <c r="S491" s="1092"/>
      <c r="T491" s="1093"/>
      <c r="U491" s="1093"/>
      <c r="V491" s="1093"/>
      <c r="W491" s="1093"/>
      <c r="X491" s="1093"/>
      <c r="Y491" s="1093"/>
      <c r="Z491" s="1093"/>
      <c r="AA491" s="1093"/>
      <c r="AB491" s="1093"/>
      <c r="AC491" s="1093"/>
      <c r="AD491" s="1093"/>
      <c r="AE491" s="1093"/>
      <c r="AF491" s="1093"/>
      <c r="AG491" s="1093"/>
      <c r="AH491" s="1093"/>
      <c r="AI491" s="1093"/>
      <c r="AJ491" s="1093"/>
      <c r="AK491" s="109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525" t="s">
        <v>1785</v>
      </c>
      <c r="R492" s="1119"/>
      <c r="S492" s="1119"/>
      <c r="T492" s="1119"/>
      <c r="U492" s="1119"/>
      <c r="V492" s="1119"/>
      <c r="W492" s="1119"/>
      <c r="X492" s="1119"/>
      <c r="Y492" s="1119"/>
      <c r="Z492" s="1119"/>
      <c r="AA492" s="1119"/>
      <c r="AB492" s="1119"/>
      <c r="AC492" s="1119"/>
      <c r="AD492" s="1119"/>
      <c r="AE492" s="1119"/>
      <c r="AF492" s="1119"/>
      <c r="AG492" s="1119"/>
      <c r="AH492" s="1119"/>
      <c r="AI492" s="1119"/>
      <c r="AJ492" s="1119"/>
      <c r="AK492" s="1296"/>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510" t="s">
        <v>1786</v>
      </c>
      <c r="R493" s="1119"/>
      <c r="S493" s="1119"/>
      <c r="T493" s="1119"/>
      <c r="U493" s="1119"/>
      <c r="V493" s="1119"/>
      <c r="W493" s="1119"/>
      <c r="X493" s="1119"/>
      <c r="Y493" s="1119"/>
      <c r="Z493" s="1119"/>
      <c r="AA493" s="1119"/>
      <c r="AB493" s="1119"/>
      <c r="AC493" s="1119"/>
      <c r="AD493" s="1119"/>
      <c r="AE493" s="1119"/>
      <c r="AF493" s="1119"/>
      <c r="AG493" s="1119"/>
      <c r="AH493" s="1119"/>
      <c r="AI493" s="1119"/>
      <c r="AJ493" s="1119"/>
      <c r="AK493" s="1296"/>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6" t="s">
        <v>436</v>
      </c>
      <c r="AD498" s="1457"/>
      <c r="AE498" s="1457"/>
      <c r="AF498" s="1457"/>
      <c r="AG498" s="1457"/>
      <c r="AH498" s="1457"/>
      <c r="AI498" s="1457"/>
      <c r="AJ498" s="1457"/>
      <c r="AK498" s="14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59" t="s">
        <v>437</v>
      </c>
      <c r="AD499" s="1460"/>
      <c r="AE499" s="1460"/>
      <c r="AF499" s="1460"/>
      <c r="AG499" s="82" t="s">
        <v>438</v>
      </c>
      <c r="AH499" s="1460" t="s">
        <v>439</v>
      </c>
      <c r="AI499" s="1460"/>
      <c r="AJ499" s="1460"/>
      <c r="AK499" s="1511"/>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4" t="s">
        <v>440</v>
      </c>
      <c r="C500" s="1475"/>
      <c r="D500" s="1475"/>
      <c r="E500" s="1475"/>
      <c r="F500" s="1475"/>
      <c r="G500" s="1475"/>
      <c r="H500" s="1476"/>
      <c r="I500" s="72" t="s">
        <v>441</v>
      </c>
      <c r="J500" s="72"/>
      <c r="K500" s="72"/>
      <c r="L500" s="72"/>
      <c r="M500" s="72"/>
      <c r="N500" s="72"/>
      <c r="O500" s="72"/>
      <c r="P500" s="72"/>
      <c r="Q500" s="72"/>
      <c r="R500" s="72"/>
      <c r="S500" s="72"/>
      <c r="T500" s="72"/>
      <c r="U500" s="72"/>
      <c r="V500" s="72"/>
      <c r="W500" s="72"/>
      <c r="X500" s="25"/>
      <c r="Y500" s="25"/>
      <c r="AC500" s="1455" t="s">
        <v>642</v>
      </c>
      <c r="AD500" s="1414"/>
      <c r="AE500" s="1414"/>
      <c r="AF500" s="1414"/>
      <c r="AG500" s="75" t="s">
        <v>438</v>
      </c>
      <c r="AH500" s="1223">
        <v>0</v>
      </c>
      <c r="AI500" s="1223"/>
      <c r="AJ500" s="1223"/>
      <c r="AK500" s="1224"/>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77"/>
      <c r="C501" s="1478"/>
      <c r="D501" s="1478"/>
      <c r="E501" s="1478"/>
      <c r="F501" s="1478"/>
      <c r="G501" s="1478"/>
      <c r="H501" s="1479"/>
      <c r="I501" s="80" t="s">
        <v>442</v>
      </c>
      <c r="J501" s="80"/>
      <c r="K501" s="80"/>
      <c r="L501" s="80"/>
      <c r="M501" s="80"/>
      <c r="N501" s="80"/>
      <c r="O501" s="80"/>
      <c r="P501" s="80"/>
      <c r="Q501" s="80"/>
      <c r="R501" s="80"/>
      <c r="S501" s="80"/>
      <c r="T501" s="80"/>
      <c r="U501" s="80"/>
      <c r="V501" s="80"/>
      <c r="W501" s="80"/>
      <c r="X501" s="80"/>
      <c r="Y501" s="80"/>
      <c r="Z501" s="80"/>
      <c r="AA501" s="80"/>
      <c r="AB501" s="80"/>
      <c r="AC501" s="1455" t="s">
        <v>642</v>
      </c>
      <c r="AD501" s="1414"/>
      <c r="AE501" s="1414"/>
      <c r="AF501" s="1414"/>
      <c r="AG501" s="65" t="s">
        <v>438</v>
      </c>
      <c r="AH501" s="1223"/>
      <c r="AI501" s="1223"/>
      <c r="AJ501" s="1223"/>
      <c r="AK501" s="1224"/>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4" t="s">
        <v>443</v>
      </c>
      <c r="C502" s="1475"/>
      <c r="D502" s="1475"/>
      <c r="E502" s="1475"/>
      <c r="F502" s="1475"/>
      <c r="G502" s="1475"/>
      <c r="H502" s="1476"/>
      <c r="I502" s="72" t="s">
        <v>444</v>
      </c>
      <c r="J502" s="72"/>
      <c r="K502" s="72"/>
      <c r="L502" s="72"/>
      <c r="M502" s="72"/>
      <c r="N502" s="72"/>
      <c r="O502" s="72"/>
      <c r="P502" s="72"/>
      <c r="Q502" s="72"/>
      <c r="R502" s="72"/>
      <c r="S502" s="72"/>
      <c r="T502" s="72"/>
      <c r="U502" s="72"/>
      <c r="V502" s="72"/>
      <c r="W502" s="72"/>
      <c r="X502" s="25"/>
      <c r="Y502" s="25"/>
      <c r="AC502" s="1455" t="s">
        <v>642</v>
      </c>
      <c r="AD502" s="1414"/>
      <c r="AE502" s="1414"/>
      <c r="AF502" s="1414"/>
      <c r="AG502" s="75" t="s">
        <v>438</v>
      </c>
      <c r="AH502" s="1223"/>
      <c r="AI502" s="1223"/>
      <c r="AJ502" s="1223"/>
      <c r="AK502" s="1224"/>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77"/>
      <c r="C503" s="1478"/>
      <c r="D503" s="1478"/>
      <c r="E503" s="1478"/>
      <c r="F503" s="1478"/>
      <c r="G503" s="1478"/>
      <c r="H503" s="1479"/>
      <c r="I503" s="25" t="s">
        <v>445</v>
      </c>
      <c r="J503" s="25"/>
      <c r="K503" s="25"/>
      <c r="L503" s="25"/>
      <c r="M503" s="25"/>
      <c r="N503" s="25"/>
      <c r="O503" s="25"/>
      <c r="P503" s="25"/>
      <c r="Q503" s="25"/>
      <c r="R503" s="25"/>
      <c r="S503" s="25"/>
      <c r="T503" s="25"/>
      <c r="U503" s="25"/>
      <c r="V503" s="25"/>
      <c r="W503" s="25"/>
      <c r="X503" s="25"/>
      <c r="Y503" s="25"/>
      <c r="AC503" s="1455" t="s">
        <v>642</v>
      </c>
      <c r="AD503" s="1414"/>
      <c r="AE503" s="1414"/>
      <c r="AF503" s="1414"/>
      <c r="AG503" s="75" t="s">
        <v>438</v>
      </c>
      <c r="AH503" s="1223"/>
      <c r="AI503" s="1223"/>
      <c r="AJ503" s="1223"/>
      <c r="AK503" s="1224"/>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77"/>
      <c r="C504" s="1478"/>
      <c r="D504" s="1478"/>
      <c r="E504" s="1478"/>
      <c r="F504" s="1478"/>
      <c r="G504" s="1478"/>
      <c r="H504" s="1479"/>
      <c r="I504" s="25" t="s">
        <v>446</v>
      </c>
      <c r="J504" s="25"/>
      <c r="K504" s="25"/>
      <c r="L504" s="25"/>
      <c r="M504" s="25"/>
      <c r="N504" s="25"/>
      <c r="O504" s="25"/>
      <c r="P504" s="25"/>
      <c r="Q504" s="25"/>
      <c r="R504" s="25"/>
      <c r="S504" s="25"/>
      <c r="T504" s="25"/>
      <c r="U504" s="25"/>
      <c r="V504" s="25"/>
      <c r="W504" s="25"/>
      <c r="X504" s="25"/>
      <c r="Y504" s="25"/>
      <c r="AC504" s="1455" t="s">
        <v>642</v>
      </c>
      <c r="AD504" s="1414"/>
      <c r="AE504" s="1414"/>
      <c r="AF504" s="1414"/>
      <c r="AG504" s="75" t="s">
        <v>438</v>
      </c>
      <c r="AH504" s="1223"/>
      <c r="AI504" s="1223"/>
      <c r="AJ504" s="1223"/>
      <c r="AK504" s="1224"/>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7"/>
      <c r="C505" s="1478"/>
      <c r="D505" s="1478"/>
      <c r="E505" s="1478"/>
      <c r="F505" s="1478"/>
      <c r="G505" s="1478"/>
      <c r="H505" s="1479"/>
      <c r="I505" s="25" t="s">
        <v>447</v>
      </c>
      <c r="J505" s="25"/>
      <c r="K505" s="25"/>
      <c r="L505" s="25"/>
      <c r="M505" s="25"/>
      <c r="N505" s="25"/>
      <c r="O505" s="25"/>
      <c r="P505" s="25"/>
      <c r="Q505" s="25"/>
      <c r="R505" s="25"/>
      <c r="S505" s="25"/>
      <c r="T505" s="25"/>
      <c r="U505" s="25"/>
      <c r="V505" s="25"/>
      <c r="W505" s="25"/>
      <c r="X505" s="25"/>
      <c r="Y505" s="25"/>
      <c r="AC505" s="1455" t="s">
        <v>642</v>
      </c>
      <c r="AD505" s="1414"/>
      <c r="AE505" s="1414"/>
      <c r="AF505" s="1414"/>
      <c r="AG505" s="75" t="s">
        <v>438</v>
      </c>
      <c r="AH505" s="1223"/>
      <c r="AI505" s="1223"/>
      <c r="AJ505" s="1223"/>
      <c r="AK505" s="1224"/>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7"/>
      <c r="C506" s="1478"/>
      <c r="D506" s="1478"/>
      <c r="E506" s="1478"/>
      <c r="F506" s="1478"/>
      <c r="G506" s="1478"/>
      <c r="H506" s="1479"/>
      <c r="I506" s="80" t="s">
        <v>448</v>
      </c>
      <c r="J506" s="80"/>
      <c r="K506" s="80"/>
      <c r="L506" s="80"/>
      <c r="M506" s="80"/>
      <c r="N506" s="80"/>
      <c r="O506" s="80"/>
      <c r="P506" s="80"/>
      <c r="Q506" s="80"/>
      <c r="R506" s="80"/>
      <c r="S506" s="80"/>
      <c r="T506" s="80"/>
      <c r="U506" s="80"/>
      <c r="V506" s="80"/>
      <c r="W506" s="80"/>
      <c r="X506" s="80"/>
      <c r="Y506" s="80"/>
      <c r="Z506" s="80"/>
      <c r="AA506" s="80"/>
      <c r="AB506" s="80"/>
      <c r="AC506" s="1455" t="s">
        <v>642</v>
      </c>
      <c r="AD506" s="1414"/>
      <c r="AE506" s="1414"/>
      <c r="AF506" s="1414"/>
      <c r="AG506" s="65" t="s">
        <v>438</v>
      </c>
      <c r="AH506" s="1223"/>
      <c r="AI506" s="1223"/>
      <c r="AJ506" s="1223"/>
      <c r="AK506" s="1224"/>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4" t="s">
        <v>449</v>
      </c>
      <c r="C507" s="1475"/>
      <c r="D507" s="1475"/>
      <c r="E507" s="1475"/>
      <c r="F507" s="1475"/>
      <c r="G507" s="1475"/>
      <c r="H507" s="1476"/>
      <c r="I507" s="72" t="s">
        <v>450</v>
      </c>
      <c r="J507" s="72"/>
      <c r="K507" s="72"/>
      <c r="L507" s="72"/>
      <c r="M507" s="72"/>
      <c r="N507" s="72"/>
      <c r="O507" s="72"/>
      <c r="P507" s="72"/>
      <c r="Q507" s="72"/>
      <c r="R507" s="72"/>
      <c r="S507" s="72"/>
      <c r="T507" s="72"/>
      <c r="U507" s="72"/>
      <c r="V507" s="72"/>
      <c r="W507" s="72"/>
      <c r="X507" s="25"/>
      <c r="Y507" s="25"/>
      <c r="AC507" s="1455">
        <v>12</v>
      </c>
      <c r="AD507" s="1414"/>
      <c r="AE507" s="1414"/>
      <c r="AF507" s="1414"/>
      <c r="AG507" s="75" t="s">
        <v>438</v>
      </c>
      <c r="AH507" s="1223">
        <v>2019</v>
      </c>
      <c r="AI507" s="1223"/>
      <c r="AJ507" s="1223"/>
      <c r="AK507" s="1224"/>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77"/>
      <c r="C508" s="1478"/>
      <c r="D508" s="1478"/>
      <c r="E508" s="1478"/>
      <c r="F508" s="1478"/>
      <c r="G508" s="1478"/>
      <c r="H508" s="1479"/>
      <c r="I508" s="25" t="s">
        <v>451</v>
      </c>
      <c r="J508" s="25"/>
      <c r="K508" s="25"/>
      <c r="L508" s="25"/>
      <c r="M508" s="25"/>
      <c r="N508" s="25"/>
      <c r="O508" s="25"/>
      <c r="P508" s="25"/>
      <c r="Q508" s="25"/>
      <c r="R508" s="25"/>
      <c r="S508" s="25"/>
      <c r="T508" s="25"/>
      <c r="U508" s="25"/>
      <c r="V508" s="25"/>
      <c r="W508" s="25"/>
      <c r="X508" s="25"/>
      <c r="Y508" s="25"/>
      <c r="AC508" s="1455">
        <v>1</v>
      </c>
      <c r="AD508" s="1414"/>
      <c r="AE508" s="1414"/>
      <c r="AF508" s="1414"/>
      <c r="AG508" s="75" t="s">
        <v>438</v>
      </c>
      <c r="AH508" s="1223">
        <v>2020</v>
      </c>
      <c r="AI508" s="1223"/>
      <c r="AJ508" s="1223"/>
      <c r="AK508" s="1224"/>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77"/>
      <c r="C509" s="1478"/>
      <c r="D509" s="1478"/>
      <c r="E509" s="1478"/>
      <c r="F509" s="1478"/>
      <c r="G509" s="1478"/>
      <c r="H509" s="1479"/>
      <c r="I509" s="80" t="s">
        <v>452</v>
      </c>
      <c r="J509" s="80"/>
      <c r="K509" s="80"/>
      <c r="L509" s="80"/>
      <c r="M509" s="80"/>
      <c r="N509" s="80"/>
      <c r="O509" s="80"/>
      <c r="P509" s="80"/>
      <c r="Q509" s="80"/>
      <c r="R509" s="80"/>
      <c r="S509" s="80"/>
      <c r="T509" s="80"/>
      <c r="U509" s="80"/>
      <c r="V509" s="80"/>
      <c r="W509" s="80"/>
      <c r="X509" s="80"/>
      <c r="Y509" s="80"/>
      <c r="Z509" s="80"/>
      <c r="AA509" s="80"/>
      <c r="AB509" s="80"/>
      <c r="AC509" s="1455">
        <v>4</v>
      </c>
      <c r="AD509" s="1414"/>
      <c r="AE509" s="1414"/>
      <c r="AF509" s="1414"/>
      <c r="AG509" s="65" t="s">
        <v>438</v>
      </c>
      <c r="AH509" s="1223">
        <v>2020</v>
      </c>
      <c r="AI509" s="1223"/>
      <c r="AJ509" s="1223"/>
      <c r="AK509" s="1224"/>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4" t="s">
        <v>453</v>
      </c>
      <c r="C510" s="1475"/>
      <c r="D510" s="1475"/>
      <c r="E510" s="1475"/>
      <c r="F510" s="1475"/>
      <c r="G510" s="1475"/>
      <c r="H510" s="1476"/>
      <c r="I510" s="72" t="s">
        <v>450</v>
      </c>
      <c r="J510" s="72"/>
      <c r="K510" s="72"/>
      <c r="L510" s="72"/>
      <c r="M510" s="72"/>
      <c r="N510" s="72"/>
      <c r="O510" s="72"/>
      <c r="P510" s="72"/>
      <c r="Q510" s="72"/>
      <c r="R510" s="72"/>
      <c r="S510" s="72"/>
      <c r="T510" s="72"/>
      <c r="U510" s="72"/>
      <c r="V510" s="72"/>
      <c r="W510" s="72"/>
      <c r="X510" s="72"/>
      <c r="Y510" s="72"/>
      <c r="Z510" s="72"/>
      <c r="AA510" s="72"/>
      <c r="AB510" s="72"/>
      <c r="AC510" s="1168">
        <v>12</v>
      </c>
      <c r="AD510" s="1169"/>
      <c r="AE510" s="1169"/>
      <c r="AF510" s="1169"/>
      <c r="AG510" s="204" t="s">
        <v>438</v>
      </c>
      <c r="AH510" s="1223">
        <v>2019</v>
      </c>
      <c r="AI510" s="1223"/>
      <c r="AJ510" s="1223"/>
      <c r="AK510" s="1224"/>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77"/>
      <c r="C511" s="1478"/>
      <c r="D511" s="1478"/>
      <c r="E511" s="1478"/>
      <c r="F511" s="1478"/>
      <c r="G511" s="1478"/>
      <c r="H511" s="1479"/>
      <c r="I511" s="25" t="s">
        <v>451</v>
      </c>
      <c r="J511" s="25"/>
      <c r="K511" s="25"/>
      <c r="L511" s="25"/>
      <c r="M511" s="25"/>
      <c r="N511" s="25"/>
      <c r="O511" s="25"/>
      <c r="P511" s="25"/>
      <c r="Q511" s="25"/>
      <c r="R511" s="25"/>
      <c r="S511" s="25"/>
      <c r="T511" s="25"/>
      <c r="U511" s="25"/>
      <c r="V511" s="25"/>
      <c r="W511" s="25"/>
      <c r="X511" s="25"/>
      <c r="Y511" s="25"/>
      <c r="Z511" s="25"/>
      <c r="AA511" s="25"/>
      <c r="AB511" s="25"/>
      <c r="AC511" s="1455">
        <v>1</v>
      </c>
      <c r="AD511" s="1414"/>
      <c r="AE511" s="1414"/>
      <c r="AF511" s="1414"/>
      <c r="AG511" s="75" t="s">
        <v>438</v>
      </c>
      <c r="AH511" s="1223">
        <v>2020</v>
      </c>
      <c r="AI511" s="1223"/>
      <c r="AJ511" s="1223"/>
      <c r="AK511" s="1224"/>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0"/>
      <c r="C512" s="1481"/>
      <c r="D512" s="1481"/>
      <c r="E512" s="1481"/>
      <c r="F512" s="1481"/>
      <c r="G512" s="1481"/>
      <c r="H512" s="1482"/>
      <c r="I512" s="80" t="s">
        <v>452</v>
      </c>
      <c r="J512" s="80"/>
      <c r="K512" s="80"/>
      <c r="L512" s="80"/>
      <c r="M512" s="80"/>
      <c r="N512" s="80"/>
      <c r="O512" s="80"/>
      <c r="P512" s="80"/>
      <c r="Q512" s="80"/>
      <c r="R512" s="80"/>
      <c r="S512" s="80"/>
      <c r="T512" s="80"/>
      <c r="U512" s="80"/>
      <c r="V512" s="80"/>
      <c r="W512" s="80"/>
      <c r="X512" s="80"/>
      <c r="Y512" s="80"/>
      <c r="Z512" s="80"/>
      <c r="AA512" s="80"/>
      <c r="AB512" s="80"/>
      <c r="AC512" s="1455">
        <v>4</v>
      </c>
      <c r="AD512" s="1414"/>
      <c r="AE512" s="1414"/>
      <c r="AF512" s="1414"/>
      <c r="AG512" s="65" t="s">
        <v>438</v>
      </c>
      <c r="AH512" s="1223">
        <v>2020</v>
      </c>
      <c r="AI512" s="1223"/>
      <c r="AJ512" s="1223"/>
      <c r="AK512" s="1224"/>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4" t="s">
        <v>454</v>
      </c>
      <c r="C513" s="1475"/>
      <c r="D513" s="1475"/>
      <c r="E513" s="1475"/>
      <c r="F513" s="1475"/>
      <c r="G513" s="1475"/>
      <c r="H513" s="1476"/>
      <c r="I513" s="71" t="s">
        <v>455</v>
      </c>
      <c r="J513" s="72"/>
      <c r="K513" s="72"/>
      <c r="L513" s="72"/>
      <c r="M513" s="72"/>
      <c r="N513" s="72"/>
      <c r="O513" s="1119" t="s">
        <v>357</v>
      </c>
      <c r="P513" s="1119"/>
      <c r="Q513" s="1119"/>
      <c r="R513" s="1119"/>
      <c r="S513" s="1119"/>
      <c r="T513" s="1119"/>
      <c r="U513" s="1119"/>
      <c r="V513" s="1119"/>
      <c r="W513" s="1119"/>
      <c r="X513" s="1119"/>
      <c r="Y513" s="1119"/>
      <c r="Z513" s="1119"/>
      <c r="AA513" s="1119"/>
      <c r="AB513" s="94"/>
      <c r="AC513" s="1168" t="s">
        <v>642</v>
      </c>
      <c r="AD513" s="1169"/>
      <c r="AE513" s="1169"/>
      <c r="AF513" s="1169"/>
      <c r="AG513" s="204" t="s">
        <v>438</v>
      </c>
      <c r="AH513" s="1223"/>
      <c r="AI513" s="1223"/>
      <c r="AJ513" s="1223"/>
      <c r="AK513" s="1224"/>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77"/>
      <c r="C514" s="1478"/>
      <c r="D514" s="1478"/>
      <c r="E514" s="1478"/>
      <c r="F514" s="1478"/>
      <c r="G514" s="1478"/>
      <c r="H514" s="1479"/>
      <c r="I514" s="175" t="s">
        <v>456</v>
      </c>
      <c r="J514" s="25"/>
      <c r="K514" s="25"/>
      <c r="L514" s="25"/>
      <c r="M514" s="25"/>
      <c r="N514" s="25"/>
      <c r="O514" s="25"/>
      <c r="P514" s="25"/>
      <c r="Q514" s="25"/>
      <c r="R514" s="25"/>
      <c r="S514" s="25"/>
      <c r="T514" s="25"/>
      <c r="U514" s="25"/>
      <c r="V514" s="25"/>
      <c r="W514" s="25"/>
      <c r="X514" s="25"/>
      <c r="Y514" s="25"/>
      <c r="Z514" s="25"/>
      <c r="AA514" s="25"/>
      <c r="AB514" s="101"/>
      <c r="AC514" s="1455" t="s">
        <v>642</v>
      </c>
      <c r="AD514" s="1414"/>
      <c r="AE514" s="1414"/>
      <c r="AF514" s="1414"/>
      <c r="AG514" s="75" t="s">
        <v>438</v>
      </c>
      <c r="AH514" s="1223"/>
      <c r="AI514" s="1223"/>
      <c r="AJ514" s="1223"/>
      <c r="AK514" s="1224"/>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77"/>
      <c r="C515" s="1478"/>
      <c r="D515" s="1478"/>
      <c r="E515" s="1478"/>
      <c r="F515" s="1478"/>
      <c r="G515" s="1478"/>
      <c r="H515" s="1479"/>
      <c r="I515" s="79" t="s">
        <v>457</v>
      </c>
      <c r="J515" s="80"/>
      <c r="K515" s="80"/>
      <c r="L515" s="80"/>
      <c r="M515" s="80"/>
      <c r="N515" s="80"/>
      <c r="O515" s="80"/>
      <c r="P515" s="80"/>
      <c r="Q515" s="80"/>
      <c r="R515" s="80"/>
      <c r="S515" s="80"/>
      <c r="T515" s="80"/>
      <c r="U515" s="80"/>
      <c r="V515" s="80"/>
      <c r="W515" s="80"/>
      <c r="X515" s="80"/>
      <c r="Y515" s="80"/>
      <c r="Z515" s="80"/>
      <c r="AA515" s="80"/>
      <c r="AB515" s="81"/>
      <c r="AC515" s="1455" t="s">
        <v>642</v>
      </c>
      <c r="AD515" s="1414"/>
      <c r="AE515" s="1414"/>
      <c r="AF515" s="1414"/>
      <c r="AG515" s="65" t="s">
        <v>438</v>
      </c>
      <c r="AH515" s="1223"/>
      <c r="AI515" s="1223"/>
      <c r="AJ515" s="1223"/>
      <c r="AK515" s="1224"/>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77"/>
      <c r="C516" s="1478"/>
      <c r="D516" s="1478"/>
      <c r="E516" s="1478"/>
      <c r="F516" s="1478"/>
      <c r="G516" s="1478"/>
      <c r="H516" s="1479"/>
      <c r="I516" s="72" t="s">
        <v>458</v>
      </c>
      <c r="J516" s="72"/>
      <c r="K516" s="72"/>
      <c r="L516" s="72"/>
      <c r="M516" s="72"/>
      <c r="N516" s="72"/>
      <c r="O516" s="1097" t="s">
        <v>357</v>
      </c>
      <c r="P516" s="1097"/>
      <c r="Q516" s="1097"/>
      <c r="R516" s="1097"/>
      <c r="S516" s="1097"/>
      <c r="T516" s="1097"/>
      <c r="U516" s="1097"/>
      <c r="V516" s="1097"/>
      <c r="W516" s="1097"/>
      <c r="X516" s="1097"/>
      <c r="Y516" s="1097"/>
      <c r="Z516" s="1097"/>
      <c r="AA516" s="1097"/>
      <c r="AC516" s="1455" t="s">
        <v>642</v>
      </c>
      <c r="AD516" s="1414"/>
      <c r="AE516" s="1414"/>
      <c r="AF516" s="1414"/>
      <c r="AG516" s="75" t="s">
        <v>438</v>
      </c>
      <c r="AH516" s="1223"/>
      <c r="AI516" s="1223"/>
      <c r="AJ516" s="1223"/>
      <c r="AK516" s="1224"/>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77"/>
      <c r="C517" s="1478"/>
      <c r="D517" s="1478"/>
      <c r="E517" s="1478"/>
      <c r="F517" s="1478"/>
      <c r="G517" s="1478"/>
      <c r="H517" s="1479"/>
      <c r="I517" s="25" t="s">
        <v>456</v>
      </c>
      <c r="J517" s="25"/>
      <c r="K517" s="25"/>
      <c r="L517" s="25"/>
      <c r="M517" s="25"/>
      <c r="N517" s="25"/>
      <c r="O517" s="25"/>
      <c r="P517" s="25"/>
      <c r="Q517" s="25"/>
      <c r="R517" s="25"/>
      <c r="S517" s="25"/>
      <c r="T517" s="25"/>
      <c r="U517" s="25"/>
      <c r="V517" s="25"/>
      <c r="W517" s="25"/>
      <c r="X517" s="25"/>
      <c r="Y517" s="25"/>
      <c r="AC517" s="1455" t="s">
        <v>642</v>
      </c>
      <c r="AD517" s="1414"/>
      <c r="AE517" s="1414"/>
      <c r="AF517" s="1414"/>
      <c r="AG517" s="75" t="s">
        <v>438</v>
      </c>
      <c r="AH517" s="1223"/>
      <c r="AI517" s="1223"/>
      <c r="AJ517" s="1223"/>
      <c r="AK517" s="1224"/>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77"/>
      <c r="C518" s="1478"/>
      <c r="D518" s="1478"/>
      <c r="E518" s="1478"/>
      <c r="F518" s="1478"/>
      <c r="G518" s="1478"/>
      <c r="H518" s="1479"/>
      <c r="I518" s="80" t="s">
        <v>457</v>
      </c>
      <c r="J518" s="80"/>
      <c r="K518" s="80"/>
      <c r="L518" s="80"/>
      <c r="M518" s="80"/>
      <c r="N518" s="80"/>
      <c r="O518" s="80"/>
      <c r="P518" s="80"/>
      <c r="Q518" s="80"/>
      <c r="R518" s="80"/>
      <c r="S518" s="80"/>
      <c r="T518" s="80"/>
      <c r="U518" s="80"/>
      <c r="V518" s="80"/>
      <c r="W518" s="80"/>
      <c r="X518" s="80"/>
      <c r="Y518" s="80"/>
      <c r="Z518" s="80"/>
      <c r="AA518" s="80"/>
      <c r="AB518" s="80"/>
      <c r="AC518" s="1455" t="s">
        <v>642</v>
      </c>
      <c r="AD518" s="1414"/>
      <c r="AE518" s="1414"/>
      <c r="AF518" s="1414"/>
      <c r="AG518" s="65" t="s">
        <v>438</v>
      </c>
      <c r="AH518" s="1223"/>
      <c r="AI518" s="1223"/>
      <c r="AJ518" s="1223"/>
      <c r="AK518" s="1224"/>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77"/>
      <c r="C519" s="1478"/>
      <c r="D519" s="1478"/>
      <c r="E519" s="1478"/>
      <c r="F519" s="1478"/>
      <c r="G519" s="1478"/>
      <c r="H519" s="1479"/>
      <c r="I519" s="72" t="s">
        <v>458</v>
      </c>
      <c r="J519" s="72"/>
      <c r="K519" s="72"/>
      <c r="L519" s="72"/>
      <c r="M519" s="72"/>
      <c r="N519" s="72"/>
      <c r="O519" s="1097" t="s">
        <v>357</v>
      </c>
      <c r="P519" s="1097"/>
      <c r="Q519" s="1097"/>
      <c r="R519" s="1097"/>
      <c r="S519" s="1097"/>
      <c r="T519" s="1097"/>
      <c r="U519" s="1097"/>
      <c r="V519" s="1097"/>
      <c r="W519" s="1097"/>
      <c r="X519" s="1097"/>
      <c r="Y519" s="1097"/>
      <c r="Z519" s="1097"/>
      <c r="AA519" s="1097"/>
      <c r="AC519" s="1455" t="s">
        <v>642</v>
      </c>
      <c r="AD519" s="1414"/>
      <c r="AE519" s="1414"/>
      <c r="AF519" s="1414"/>
      <c r="AG519" s="75" t="s">
        <v>438</v>
      </c>
      <c r="AH519" s="1223"/>
      <c r="AI519" s="1223"/>
      <c r="AJ519" s="1223"/>
      <c r="AK519" s="1224"/>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77"/>
      <c r="C520" s="1478"/>
      <c r="D520" s="1478"/>
      <c r="E520" s="1478"/>
      <c r="F520" s="1478"/>
      <c r="G520" s="1478"/>
      <c r="H520" s="1479"/>
      <c r="I520" s="25" t="s">
        <v>456</v>
      </c>
      <c r="J520" s="25"/>
      <c r="K520" s="25"/>
      <c r="L520" s="25"/>
      <c r="M520" s="25"/>
      <c r="N520" s="25"/>
      <c r="O520" s="25"/>
      <c r="P520" s="25"/>
      <c r="Q520" s="25"/>
      <c r="R520" s="25"/>
      <c r="S520" s="25"/>
      <c r="T520" s="25"/>
      <c r="U520" s="25"/>
      <c r="V520" s="25"/>
      <c r="W520" s="25"/>
      <c r="X520" s="25"/>
      <c r="Y520" s="25"/>
      <c r="AC520" s="1455" t="s">
        <v>642</v>
      </c>
      <c r="AD520" s="1414"/>
      <c r="AE520" s="1414"/>
      <c r="AF520" s="1414"/>
      <c r="AG520" s="75" t="s">
        <v>438</v>
      </c>
      <c r="AH520" s="1223"/>
      <c r="AI520" s="1223"/>
      <c r="AJ520" s="1223"/>
      <c r="AK520" s="1224"/>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77"/>
      <c r="C521" s="1478"/>
      <c r="D521" s="1478"/>
      <c r="E521" s="1478"/>
      <c r="F521" s="1478"/>
      <c r="G521" s="1478"/>
      <c r="H521" s="1479"/>
      <c r="I521" s="80" t="s">
        <v>457</v>
      </c>
      <c r="J521" s="80"/>
      <c r="K521" s="80"/>
      <c r="L521" s="80"/>
      <c r="M521" s="80"/>
      <c r="N521" s="80"/>
      <c r="O521" s="80"/>
      <c r="P521" s="80"/>
      <c r="Q521" s="80"/>
      <c r="R521" s="80"/>
      <c r="S521" s="80"/>
      <c r="T521" s="80"/>
      <c r="U521" s="80"/>
      <c r="V521" s="80"/>
      <c r="W521" s="80"/>
      <c r="X521" s="80"/>
      <c r="Y521" s="80"/>
      <c r="Z521" s="80"/>
      <c r="AA521" s="80"/>
      <c r="AB521" s="80"/>
      <c r="AC521" s="1455" t="s">
        <v>642</v>
      </c>
      <c r="AD521" s="1414"/>
      <c r="AE521" s="1414"/>
      <c r="AF521" s="1414"/>
      <c r="AG521" s="65" t="s">
        <v>438</v>
      </c>
      <c r="AH521" s="1223"/>
      <c r="AI521" s="1223"/>
      <c r="AJ521" s="1223"/>
      <c r="AK521" s="1224"/>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77"/>
      <c r="C522" s="1478"/>
      <c r="D522" s="1478"/>
      <c r="E522" s="1478"/>
      <c r="F522" s="1478"/>
      <c r="G522" s="1478"/>
      <c r="H522" s="1479"/>
      <c r="I522" s="72" t="s">
        <v>458</v>
      </c>
      <c r="J522" s="72"/>
      <c r="K522" s="72"/>
      <c r="L522" s="72"/>
      <c r="M522" s="72"/>
      <c r="N522" s="72"/>
      <c r="O522" s="1097" t="s">
        <v>357</v>
      </c>
      <c r="P522" s="1097"/>
      <c r="Q522" s="1097"/>
      <c r="R522" s="1097"/>
      <c r="S522" s="1097"/>
      <c r="T522" s="1097"/>
      <c r="U522" s="1097"/>
      <c r="V522" s="1097"/>
      <c r="W522" s="1097"/>
      <c r="X522" s="1097"/>
      <c r="Y522" s="1097"/>
      <c r="Z522" s="1097"/>
      <c r="AA522" s="1097"/>
      <c r="AC522" s="1455" t="s">
        <v>642</v>
      </c>
      <c r="AD522" s="1414"/>
      <c r="AE522" s="1414"/>
      <c r="AF522" s="1414"/>
      <c r="AG522" s="75" t="s">
        <v>438</v>
      </c>
      <c r="AH522" s="1223"/>
      <c r="AI522" s="1223"/>
      <c r="AJ522" s="1223"/>
      <c r="AK522" s="1224"/>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77"/>
      <c r="C523" s="1478"/>
      <c r="D523" s="1478"/>
      <c r="E523" s="1478"/>
      <c r="F523" s="1478"/>
      <c r="G523" s="1478"/>
      <c r="H523" s="1479"/>
      <c r="I523" s="25" t="s">
        <v>456</v>
      </c>
      <c r="J523" s="25"/>
      <c r="K523" s="25"/>
      <c r="L523" s="25"/>
      <c r="M523" s="25"/>
      <c r="N523" s="25"/>
      <c r="O523" s="25"/>
      <c r="P523" s="25"/>
      <c r="Q523" s="25"/>
      <c r="R523" s="25"/>
      <c r="S523" s="25"/>
      <c r="T523" s="25"/>
      <c r="U523" s="25"/>
      <c r="V523" s="25"/>
      <c r="W523" s="25"/>
      <c r="X523" s="25"/>
      <c r="Y523" s="25"/>
      <c r="AC523" s="1455" t="s">
        <v>642</v>
      </c>
      <c r="AD523" s="1414"/>
      <c r="AE523" s="1414"/>
      <c r="AF523" s="1414"/>
      <c r="AG523" s="75" t="s">
        <v>438</v>
      </c>
      <c r="AH523" s="1223"/>
      <c r="AI523" s="1223"/>
      <c r="AJ523" s="1223"/>
      <c r="AK523" s="1224"/>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77"/>
      <c r="C524" s="1478"/>
      <c r="D524" s="1478"/>
      <c r="E524" s="1478"/>
      <c r="F524" s="1478"/>
      <c r="G524" s="1478"/>
      <c r="H524" s="1479"/>
      <c r="I524" s="80" t="s">
        <v>457</v>
      </c>
      <c r="J524" s="80"/>
      <c r="K524" s="80"/>
      <c r="L524" s="80"/>
      <c r="M524" s="80"/>
      <c r="N524" s="80"/>
      <c r="O524" s="80"/>
      <c r="P524" s="80"/>
      <c r="Q524" s="80"/>
      <c r="R524" s="80"/>
      <c r="S524" s="80"/>
      <c r="T524" s="80"/>
      <c r="U524" s="80"/>
      <c r="V524" s="80"/>
      <c r="W524" s="80"/>
      <c r="X524" s="80"/>
      <c r="Y524" s="80"/>
      <c r="Z524" s="80"/>
      <c r="AA524" s="80"/>
      <c r="AB524" s="80"/>
      <c r="AC524" s="1455" t="s">
        <v>642</v>
      </c>
      <c r="AD524" s="1414"/>
      <c r="AE524" s="1414"/>
      <c r="AF524" s="1414"/>
      <c r="AG524" s="65" t="s">
        <v>438</v>
      </c>
      <c r="AH524" s="1223"/>
      <c r="AI524" s="1223"/>
      <c r="AJ524" s="1223"/>
      <c r="AK524" s="1224"/>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77"/>
      <c r="C525" s="1478"/>
      <c r="D525" s="1478"/>
      <c r="E525" s="1478"/>
      <c r="F525" s="1478"/>
      <c r="G525" s="1478"/>
      <c r="H525" s="1479"/>
      <c r="I525" s="72" t="s">
        <v>458</v>
      </c>
      <c r="J525" s="72"/>
      <c r="K525" s="72"/>
      <c r="L525" s="72"/>
      <c r="M525" s="72"/>
      <c r="N525" s="72"/>
      <c r="O525" s="1097" t="s">
        <v>357</v>
      </c>
      <c r="P525" s="1097"/>
      <c r="Q525" s="1097"/>
      <c r="R525" s="1097"/>
      <c r="S525" s="1097"/>
      <c r="T525" s="1097"/>
      <c r="U525" s="1097"/>
      <c r="V525" s="1097"/>
      <c r="W525" s="1097"/>
      <c r="X525" s="1097"/>
      <c r="Y525" s="1097"/>
      <c r="Z525" s="1097"/>
      <c r="AA525" s="1097"/>
      <c r="AC525" s="1455" t="s">
        <v>642</v>
      </c>
      <c r="AD525" s="1414"/>
      <c r="AE525" s="1414"/>
      <c r="AF525" s="1414"/>
      <c r="AG525" s="75" t="s">
        <v>438</v>
      </c>
      <c r="AH525" s="1223"/>
      <c r="AI525" s="1223"/>
      <c r="AJ525" s="1223"/>
      <c r="AK525" s="1224"/>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77"/>
      <c r="C526" s="1478"/>
      <c r="D526" s="1478"/>
      <c r="E526" s="1478"/>
      <c r="F526" s="1478"/>
      <c r="G526" s="1478"/>
      <c r="H526" s="1479"/>
      <c r="I526" s="25" t="s">
        <v>456</v>
      </c>
      <c r="J526" s="25"/>
      <c r="K526" s="25"/>
      <c r="L526" s="25"/>
      <c r="M526" s="25"/>
      <c r="N526" s="25"/>
      <c r="O526" s="25"/>
      <c r="P526" s="25"/>
      <c r="Q526" s="25"/>
      <c r="R526" s="25"/>
      <c r="S526" s="25"/>
      <c r="T526" s="25"/>
      <c r="U526" s="25"/>
      <c r="V526" s="25"/>
      <c r="W526" s="25"/>
      <c r="X526" s="25"/>
      <c r="Y526" s="25"/>
      <c r="AC526" s="1455" t="s">
        <v>642</v>
      </c>
      <c r="AD526" s="1414"/>
      <c r="AE526" s="1414"/>
      <c r="AF526" s="1414"/>
      <c r="AG526" s="65" t="s">
        <v>438</v>
      </c>
      <c r="AH526" s="1223"/>
      <c r="AI526" s="1223"/>
      <c r="AJ526" s="1223"/>
      <c r="AK526" s="1224"/>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77"/>
      <c r="C527" s="1478"/>
      <c r="D527" s="1478"/>
      <c r="E527" s="1478"/>
      <c r="F527" s="1478"/>
      <c r="G527" s="1478"/>
      <c r="H527" s="1479"/>
      <c r="I527" s="80" t="s">
        <v>457</v>
      </c>
      <c r="J527" s="80"/>
      <c r="K527" s="80"/>
      <c r="L527" s="80"/>
      <c r="M527" s="80"/>
      <c r="N527" s="80"/>
      <c r="O527" s="80"/>
      <c r="P527" s="80"/>
      <c r="Q527" s="80"/>
      <c r="R527" s="80"/>
      <c r="S527" s="80"/>
      <c r="T527" s="80"/>
      <c r="U527" s="80"/>
      <c r="V527" s="80"/>
      <c r="W527" s="80"/>
      <c r="X527" s="80"/>
      <c r="Y527" s="80"/>
      <c r="Z527" s="80"/>
      <c r="AA527" s="80"/>
      <c r="AB527" s="80"/>
      <c r="AC527" s="1455" t="s">
        <v>642</v>
      </c>
      <c r="AD527" s="1414"/>
      <c r="AE527" s="1414"/>
      <c r="AF527" s="1414"/>
      <c r="AG527" s="75" t="s">
        <v>438</v>
      </c>
      <c r="AH527" s="1223"/>
      <c r="AI527" s="1223"/>
      <c r="AJ527" s="1223"/>
      <c r="AK527" s="1224"/>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77"/>
      <c r="C528" s="1478"/>
      <c r="D528" s="1478"/>
      <c r="E528" s="1478"/>
      <c r="F528" s="1478"/>
      <c r="G528" s="1478"/>
      <c r="H528" s="1479"/>
      <c r="I528" s="72" t="s">
        <v>458</v>
      </c>
      <c r="J528" s="72"/>
      <c r="K528" s="72"/>
      <c r="L528" s="72"/>
      <c r="M528" s="72"/>
      <c r="N528" s="72"/>
      <c r="O528" s="1097" t="s">
        <v>357</v>
      </c>
      <c r="P528" s="1097"/>
      <c r="Q528" s="1097"/>
      <c r="R528" s="1097"/>
      <c r="S528" s="1097"/>
      <c r="T528" s="1097"/>
      <c r="U528" s="1097"/>
      <c r="V528" s="1097"/>
      <c r="W528" s="1097"/>
      <c r="X528" s="1097"/>
      <c r="Y528" s="1097"/>
      <c r="Z528" s="1097"/>
      <c r="AA528" s="1097"/>
      <c r="AC528" s="1455" t="s">
        <v>642</v>
      </c>
      <c r="AD528" s="1414"/>
      <c r="AE528" s="1414"/>
      <c r="AF528" s="1414"/>
      <c r="AG528" s="65" t="s">
        <v>438</v>
      </c>
      <c r="AH528" s="1223"/>
      <c r="AI528" s="1223"/>
      <c r="AJ528" s="1223"/>
      <c r="AK528" s="1224"/>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77"/>
      <c r="C529" s="1478"/>
      <c r="D529" s="1478"/>
      <c r="E529" s="1478"/>
      <c r="F529" s="1478"/>
      <c r="G529" s="1478"/>
      <c r="H529" s="1479"/>
      <c r="I529" s="25" t="s">
        <v>456</v>
      </c>
      <c r="J529" s="25"/>
      <c r="K529" s="25"/>
      <c r="L529" s="25"/>
      <c r="M529" s="25"/>
      <c r="N529" s="25"/>
      <c r="O529" s="25"/>
      <c r="P529" s="25"/>
      <c r="Q529" s="25"/>
      <c r="R529" s="25"/>
      <c r="S529" s="25"/>
      <c r="T529" s="25"/>
      <c r="U529" s="25"/>
      <c r="V529" s="25"/>
      <c r="W529" s="25"/>
      <c r="X529" s="25"/>
      <c r="Y529" s="25"/>
      <c r="AC529" s="1455" t="s">
        <v>642</v>
      </c>
      <c r="AD529" s="1414"/>
      <c r="AE529" s="1414"/>
      <c r="AF529" s="1414"/>
      <c r="AG529" s="75" t="s">
        <v>438</v>
      </c>
      <c r="AH529" s="1223"/>
      <c r="AI529" s="1223"/>
      <c r="AJ529" s="1223"/>
      <c r="AK529" s="1224"/>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77"/>
      <c r="C530" s="1478"/>
      <c r="D530" s="1478"/>
      <c r="E530" s="1478"/>
      <c r="F530" s="1478"/>
      <c r="G530" s="1478"/>
      <c r="H530" s="1479"/>
      <c r="I530" s="80" t="s">
        <v>457</v>
      </c>
      <c r="J530" s="80"/>
      <c r="K530" s="80"/>
      <c r="L530" s="80"/>
      <c r="M530" s="80"/>
      <c r="N530" s="80"/>
      <c r="O530" s="80"/>
      <c r="P530" s="80"/>
      <c r="Q530" s="80"/>
      <c r="R530" s="80"/>
      <c r="S530" s="80"/>
      <c r="T530" s="80"/>
      <c r="U530" s="80"/>
      <c r="V530" s="80"/>
      <c r="W530" s="80"/>
      <c r="X530" s="80"/>
      <c r="Y530" s="80"/>
      <c r="Z530" s="80"/>
      <c r="AA530" s="80"/>
      <c r="AB530" s="80"/>
      <c r="AC530" s="1455" t="s">
        <v>642</v>
      </c>
      <c r="AD530" s="1414"/>
      <c r="AE530" s="1414"/>
      <c r="AF530" s="1414"/>
      <c r="AG530" s="65" t="s">
        <v>438</v>
      </c>
      <c r="AH530" s="1223"/>
      <c r="AI530" s="1223"/>
      <c r="AJ530" s="1223"/>
      <c r="AK530" s="1224"/>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77"/>
      <c r="C531" s="1478"/>
      <c r="D531" s="1478"/>
      <c r="E531" s="1478"/>
      <c r="F531" s="1478"/>
      <c r="G531" s="1478"/>
      <c r="H531" s="1479"/>
      <c r="I531" s="72" t="s">
        <v>611</v>
      </c>
      <c r="J531" s="72"/>
      <c r="K531" s="72"/>
      <c r="L531" s="72"/>
      <c r="M531" s="72"/>
      <c r="N531" s="72"/>
      <c r="O531" s="72"/>
      <c r="P531" s="72"/>
      <c r="Q531" s="72"/>
      <c r="R531" s="72"/>
      <c r="S531" s="72"/>
      <c r="T531" s="72"/>
      <c r="U531" s="72"/>
      <c r="V531" s="72"/>
      <c r="W531" s="72"/>
      <c r="X531" s="25"/>
      <c r="Y531" s="25"/>
      <c r="AC531" s="1455">
        <v>4</v>
      </c>
      <c r="AD531" s="1414"/>
      <c r="AE531" s="1414"/>
      <c r="AF531" s="1414"/>
      <c r="AG531" s="65" t="s">
        <v>438</v>
      </c>
      <c r="AH531" s="1223">
        <v>2020</v>
      </c>
      <c r="AI531" s="1223"/>
      <c r="AJ531" s="1223"/>
      <c r="AK531" s="1224"/>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77"/>
      <c r="C532" s="1478"/>
      <c r="D532" s="1478"/>
      <c r="E532" s="1478"/>
      <c r="F532" s="1478"/>
      <c r="G532" s="1478"/>
      <c r="H532" s="1479"/>
      <c r="I532" s="25" t="s">
        <v>612</v>
      </c>
      <c r="J532" s="25"/>
      <c r="K532" s="25"/>
      <c r="L532" s="25"/>
      <c r="M532" s="25"/>
      <c r="N532" s="25"/>
      <c r="O532" s="25"/>
      <c r="P532" s="25"/>
      <c r="Q532" s="25"/>
      <c r="R532" s="25"/>
      <c r="S532" s="25"/>
      <c r="T532" s="25"/>
      <c r="U532" s="25"/>
      <c r="V532" s="25"/>
      <c r="W532" s="25"/>
      <c r="X532" s="25"/>
      <c r="Y532" s="25"/>
      <c r="AC532" s="1455">
        <v>4</v>
      </c>
      <c r="AD532" s="1414"/>
      <c r="AE532" s="1414"/>
      <c r="AF532" s="1414"/>
      <c r="AG532" s="75" t="s">
        <v>438</v>
      </c>
      <c r="AH532" s="1223">
        <v>2020</v>
      </c>
      <c r="AI532" s="1223"/>
      <c r="AJ532" s="1223"/>
      <c r="AK532" s="1224"/>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77"/>
      <c r="C533" s="1478"/>
      <c r="D533" s="1478"/>
      <c r="E533" s="1478"/>
      <c r="F533" s="1478"/>
      <c r="G533" s="1478"/>
      <c r="H533" s="1479"/>
      <c r="I533" s="25" t="s">
        <v>613</v>
      </c>
      <c r="J533" s="25"/>
      <c r="K533" s="25"/>
      <c r="L533" s="25"/>
      <c r="M533" s="25"/>
      <c r="N533" s="25"/>
      <c r="O533" s="25"/>
      <c r="P533" s="25"/>
      <c r="Q533" s="25"/>
      <c r="R533" s="25"/>
      <c r="S533" s="25"/>
      <c r="T533" s="25"/>
      <c r="U533" s="25"/>
      <c r="V533" s="25"/>
      <c r="W533" s="25"/>
      <c r="X533" s="25"/>
      <c r="Y533" s="25"/>
      <c r="AC533" s="1455">
        <v>4</v>
      </c>
      <c r="AD533" s="1414"/>
      <c r="AE533" s="1414"/>
      <c r="AF533" s="1414"/>
      <c r="AG533" s="65" t="s">
        <v>438</v>
      </c>
      <c r="AH533" s="1223">
        <v>2021</v>
      </c>
      <c r="AI533" s="1223"/>
      <c r="AJ533" s="1223"/>
      <c r="AK533" s="1224"/>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77"/>
      <c r="C534" s="1478"/>
      <c r="D534" s="1478"/>
      <c r="E534" s="1478"/>
      <c r="F534" s="1478"/>
      <c r="G534" s="1478"/>
      <c r="H534" s="1479"/>
      <c r="I534" s="25" t="s">
        <v>614</v>
      </c>
      <c r="J534" s="25"/>
      <c r="K534" s="25"/>
      <c r="L534" s="25"/>
      <c r="M534" s="25"/>
      <c r="N534" s="25"/>
      <c r="O534" s="25"/>
      <c r="P534" s="25"/>
      <c r="Q534" s="25"/>
      <c r="R534" s="25"/>
      <c r="S534" s="25"/>
      <c r="T534" s="25"/>
      <c r="U534" s="25"/>
      <c r="V534" s="25"/>
      <c r="W534" s="25"/>
      <c r="X534" s="25"/>
      <c r="Y534" s="25"/>
      <c r="AC534" s="1455">
        <v>4</v>
      </c>
      <c r="AD534" s="1414"/>
      <c r="AE534" s="1414"/>
      <c r="AF534" s="1414"/>
      <c r="AG534" s="65" t="s">
        <v>438</v>
      </c>
      <c r="AH534" s="1223">
        <v>2021</v>
      </c>
      <c r="AI534" s="1223"/>
      <c r="AJ534" s="1223"/>
      <c r="AK534" s="1224"/>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0"/>
      <c r="C535" s="1481"/>
      <c r="D535" s="1481"/>
      <c r="E535" s="1481"/>
      <c r="F535" s="1481"/>
      <c r="G535" s="1481"/>
      <c r="H535" s="1482"/>
      <c r="I535" s="80" t="s">
        <v>496</v>
      </c>
      <c r="J535" s="80"/>
      <c r="K535" s="80"/>
      <c r="L535" s="80"/>
      <c r="M535" s="80"/>
      <c r="N535" s="80"/>
      <c r="O535" s="80"/>
      <c r="P535" s="80"/>
      <c r="Q535" s="80"/>
      <c r="R535" s="80"/>
      <c r="S535" s="80"/>
      <c r="T535" s="80"/>
      <c r="U535" s="80"/>
      <c r="V535" s="80"/>
      <c r="W535" s="80"/>
      <c r="X535" s="80"/>
      <c r="Y535" s="80"/>
      <c r="Z535" s="80"/>
      <c r="AA535" s="80"/>
      <c r="AB535" s="80"/>
      <c r="AC535" s="1455">
        <v>4</v>
      </c>
      <c r="AD535" s="1414"/>
      <c r="AE535" s="1414"/>
      <c r="AF535" s="1414"/>
      <c r="AG535" s="65" t="s">
        <v>438</v>
      </c>
      <c r="AH535" s="1223">
        <v>2021</v>
      </c>
      <c r="AI535" s="1223"/>
      <c r="AJ535" s="1223"/>
      <c r="AK535" s="1224"/>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8" t="s">
        <v>590</v>
      </c>
      <c r="B537" s="958"/>
      <c r="C537" s="958"/>
      <c r="D537" s="958"/>
      <c r="E537" s="958"/>
      <c r="F537" s="958"/>
      <c r="G537" s="958"/>
      <c r="H537" s="958"/>
      <c r="I537" s="958"/>
      <c r="J537" s="958"/>
      <c r="K537" s="958"/>
      <c r="L537" s="958"/>
      <c r="M537" s="958"/>
      <c r="N537" s="958"/>
      <c r="O537" s="958"/>
      <c r="P537" s="958"/>
      <c r="Q537" s="958"/>
      <c r="R537" s="958"/>
      <c r="S537" s="958"/>
      <c r="T537" s="958"/>
      <c r="U537" s="958"/>
      <c r="V537" s="958"/>
      <c r="W537" s="958"/>
      <c r="X537" s="958"/>
      <c r="Y537" s="958"/>
      <c r="Z537" s="958"/>
      <c r="AA537" s="958"/>
      <c r="AB537" s="958"/>
      <c r="AC537" s="958"/>
      <c r="AD537" s="958"/>
      <c r="AE537" s="958"/>
      <c r="AF537" s="958"/>
      <c r="AG537" s="958"/>
      <c r="AH537" s="958"/>
      <c r="AI537" s="958"/>
      <c r="AJ537" s="958"/>
      <c r="AK537" s="958"/>
      <c r="AL537" s="9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9"/>
      <c r="B538" s="959"/>
      <c r="C538" s="959"/>
      <c r="D538" s="959"/>
      <c r="E538" s="959"/>
      <c r="F538" s="959"/>
      <c r="G538" s="959"/>
      <c r="H538" s="959"/>
      <c r="I538" s="959"/>
      <c r="J538" s="959"/>
      <c r="K538" s="959"/>
      <c r="L538" s="959"/>
      <c r="M538" s="959"/>
      <c r="N538" s="959"/>
      <c r="O538" s="959"/>
      <c r="P538" s="959"/>
      <c r="Q538" s="959"/>
      <c r="R538" s="959"/>
      <c r="S538" s="959"/>
      <c r="T538" s="959"/>
      <c r="U538" s="959"/>
      <c r="V538" s="959"/>
      <c r="W538" s="959"/>
      <c r="X538" s="959"/>
      <c r="Y538" s="959"/>
      <c r="Z538" s="959"/>
      <c r="AA538" s="959"/>
      <c r="AB538" s="959"/>
      <c r="AC538" s="959"/>
      <c r="AD538" s="959"/>
      <c r="AE538" s="959"/>
      <c r="AF538" s="959"/>
      <c r="AG538" s="959"/>
      <c r="AH538" s="959"/>
      <c r="AI538" s="959"/>
      <c r="AJ538" s="959"/>
      <c r="AK538" s="959"/>
      <c r="AL538" s="95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6" t="s">
        <v>498</v>
      </c>
      <c r="C544" s="1457"/>
      <c r="D544" s="1457"/>
      <c r="E544" s="1457"/>
      <c r="F544" s="1457"/>
      <c r="G544" s="1457"/>
      <c r="H544" s="1457"/>
      <c r="I544" s="1457"/>
      <c r="J544" s="1457"/>
      <c r="K544" s="1457"/>
      <c r="L544" s="1457"/>
      <c r="M544" s="1457"/>
      <c r="N544" s="1457"/>
      <c r="O544" s="1458"/>
      <c r="P544" s="1456" t="s">
        <v>346</v>
      </c>
      <c r="Q544" s="1457"/>
      <c r="R544" s="1457"/>
      <c r="S544" s="1457"/>
      <c r="T544" s="1458"/>
      <c r="U544" s="1456" t="s">
        <v>499</v>
      </c>
      <c r="V544" s="1457"/>
      <c r="W544" s="1457"/>
      <c r="X544" s="1457"/>
      <c r="Y544" s="1458"/>
      <c r="Z544" s="1512" t="s">
        <v>1425</v>
      </c>
      <c r="AA544" s="1513"/>
      <c r="AB544" s="1513"/>
      <c r="AC544" s="1513"/>
      <c r="AD544" s="1514"/>
      <c r="AE544" s="1456" t="s">
        <v>500</v>
      </c>
      <c r="AF544" s="1457"/>
      <c r="AG544" s="1457"/>
      <c r="AH544" s="1457"/>
      <c r="AI544" s="1457"/>
      <c r="AJ544" s="1457"/>
      <c r="AK544" s="14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5" t="s">
        <v>1743</v>
      </c>
      <c r="D545" s="1102"/>
      <c r="E545" s="1102"/>
      <c r="F545" s="1102"/>
      <c r="G545" s="1102"/>
      <c r="H545" s="1102"/>
      <c r="I545" s="1102"/>
      <c r="J545" s="1102"/>
      <c r="K545" s="1102"/>
      <c r="L545" s="1102"/>
      <c r="M545" s="1102"/>
      <c r="N545" s="1102"/>
      <c r="O545" s="1226"/>
      <c r="P545" s="1222"/>
      <c r="Q545" s="1223"/>
      <c r="R545" s="1223"/>
      <c r="S545" s="1223"/>
      <c r="T545" s="1224"/>
      <c r="U545" s="1423"/>
      <c r="V545" s="1424"/>
      <c r="W545" s="1424"/>
      <c r="X545" s="1424"/>
      <c r="Y545" s="1425"/>
      <c r="Z545" s="1220" t="s">
        <v>642</v>
      </c>
      <c r="AA545" s="1220"/>
      <c r="AB545" s="1220"/>
      <c r="AC545" s="1220"/>
      <c r="AD545" s="1221"/>
      <c r="AE545" s="1140">
        <v>9661772</v>
      </c>
      <c r="AF545" s="1141"/>
      <c r="AG545" s="1141"/>
      <c r="AH545" s="1141"/>
      <c r="AI545" s="1141"/>
      <c r="AJ545" s="1141"/>
      <c r="AK545" s="1142"/>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5" t="s">
        <v>1741</v>
      </c>
      <c r="D546" s="1102"/>
      <c r="E546" s="1102"/>
      <c r="F546" s="1102"/>
      <c r="G546" s="1102"/>
      <c r="H546" s="1102"/>
      <c r="I546" s="1102"/>
      <c r="J546" s="1102"/>
      <c r="K546" s="1102"/>
      <c r="L546" s="1102"/>
      <c r="M546" s="1102"/>
      <c r="N546" s="1102"/>
      <c r="O546" s="1226"/>
      <c r="P546" s="1222">
        <v>30</v>
      </c>
      <c r="Q546" s="1223"/>
      <c r="R546" s="1223"/>
      <c r="S546" s="1223"/>
      <c r="T546" s="1224"/>
      <c r="U546" s="1423">
        <v>0.04</v>
      </c>
      <c r="V546" s="1424"/>
      <c r="W546" s="1424"/>
      <c r="X546" s="1424"/>
      <c r="Y546" s="1425"/>
      <c r="Z546" s="1220" t="s">
        <v>1736</v>
      </c>
      <c r="AA546" s="1220"/>
      <c r="AB546" s="1220"/>
      <c r="AC546" s="1220"/>
      <c r="AD546" s="1221"/>
      <c r="AE546" s="1140">
        <v>2500000</v>
      </c>
      <c r="AF546" s="1141"/>
      <c r="AG546" s="1141"/>
      <c r="AH546" s="1141"/>
      <c r="AI546" s="1141"/>
      <c r="AJ546" s="1141"/>
      <c r="AK546" s="1142"/>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5" t="s">
        <v>1742</v>
      </c>
      <c r="D547" s="1102"/>
      <c r="E547" s="1102"/>
      <c r="F547" s="1102"/>
      <c r="G547" s="1102"/>
      <c r="H547" s="1102"/>
      <c r="I547" s="1102"/>
      <c r="J547" s="1102"/>
      <c r="K547" s="1102"/>
      <c r="L547" s="1102"/>
      <c r="M547" s="1102"/>
      <c r="N547" s="1102"/>
      <c r="O547" s="1226"/>
      <c r="P547" s="1222">
        <v>30</v>
      </c>
      <c r="Q547" s="1223"/>
      <c r="R547" s="1223"/>
      <c r="S547" s="1223"/>
      <c r="T547" s="1224"/>
      <c r="U547" s="1423">
        <v>0.04</v>
      </c>
      <c r="V547" s="1424"/>
      <c r="W547" s="1424"/>
      <c r="X547" s="1424"/>
      <c r="Y547" s="1425"/>
      <c r="Z547" s="1220" t="s">
        <v>1736</v>
      </c>
      <c r="AA547" s="1220"/>
      <c r="AB547" s="1220"/>
      <c r="AC547" s="1220"/>
      <c r="AD547" s="1221"/>
      <c r="AE547" s="1140">
        <v>20675853</v>
      </c>
      <c r="AF547" s="1141"/>
      <c r="AG547" s="1141"/>
      <c r="AH547" s="1141"/>
      <c r="AI547" s="1141"/>
      <c r="AJ547" s="1141"/>
      <c r="AK547" s="1142"/>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25" t="s">
        <v>1729</v>
      </c>
      <c r="D548" s="1102"/>
      <c r="E548" s="1102"/>
      <c r="F548" s="1102"/>
      <c r="G548" s="1102"/>
      <c r="H548" s="1102"/>
      <c r="I548" s="1102"/>
      <c r="J548" s="1102"/>
      <c r="K548" s="1102"/>
      <c r="L548" s="1102"/>
      <c r="M548" s="1102"/>
      <c r="N548" s="1102"/>
      <c r="O548" s="1226"/>
      <c r="P548" s="1222"/>
      <c r="Q548" s="1223"/>
      <c r="R548" s="1223"/>
      <c r="S548" s="1223"/>
      <c r="T548" s="1224"/>
      <c r="U548" s="1423"/>
      <c r="V548" s="1424"/>
      <c r="W548" s="1424"/>
      <c r="X548" s="1424"/>
      <c r="Y548" s="1425"/>
      <c r="Z548" s="1220" t="s">
        <v>642</v>
      </c>
      <c r="AA548" s="1220"/>
      <c r="AB548" s="1220"/>
      <c r="AC548" s="1220"/>
      <c r="AD548" s="1221"/>
      <c r="AE548" s="1140">
        <f>'Sources and Uses Budget'!B105-SUM(Application!AE545:AK547)</f>
        <v>3924955</v>
      </c>
      <c r="AF548" s="1141"/>
      <c r="AG548" s="1141"/>
      <c r="AH548" s="1141"/>
      <c r="AI548" s="1141"/>
      <c r="AJ548" s="1141"/>
      <c r="AK548" s="1142"/>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02"/>
      <c r="D549" s="1102"/>
      <c r="E549" s="1102"/>
      <c r="F549" s="1102"/>
      <c r="G549" s="1102"/>
      <c r="H549" s="1102"/>
      <c r="I549" s="1102"/>
      <c r="J549" s="1102"/>
      <c r="K549" s="1102"/>
      <c r="L549" s="1102"/>
      <c r="M549" s="1102"/>
      <c r="N549" s="1102"/>
      <c r="O549" s="1226"/>
      <c r="P549" s="1222"/>
      <c r="Q549" s="1223"/>
      <c r="R549" s="1223"/>
      <c r="S549" s="1223"/>
      <c r="T549" s="1224"/>
      <c r="U549" s="1423"/>
      <c r="V549" s="1424"/>
      <c r="W549" s="1424"/>
      <c r="X549" s="1424"/>
      <c r="Y549" s="1425"/>
      <c r="Z549" s="1220"/>
      <c r="AA549" s="1220"/>
      <c r="AB549" s="1220"/>
      <c r="AC549" s="1220"/>
      <c r="AD549" s="1221"/>
      <c r="AE549" s="1140"/>
      <c r="AF549" s="1141"/>
      <c r="AG549" s="1141"/>
      <c r="AH549" s="1141"/>
      <c r="AI549" s="1141"/>
      <c r="AJ549" s="1141"/>
      <c r="AK549" s="1142"/>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02"/>
      <c r="D550" s="1102"/>
      <c r="E550" s="1102"/>
      <c r="F550" s="1102"/>
      <c r="G550" s="1102"/>
      <c r="H550" s="1102"/>
      <c r="I550" s="1102"/>
      <c r="J550" s="1102"/>
      <c r="K550" s="1102"/>
      <c r="L550" s="1102"/>
      <c r="M550" s="1102"/>
      <c r="N550" s="1102"/>
      <c r="O550" s="1226"/>
      <c r="P550" s="1222"/>
      <c r="Q550" s="1223"/>
      <c r="R550" s="1223"/>
      <c r="S550" s="1223"/>
      <c r="T550" s="1224"/>
      <c r="U550" s="1423"/>
      <c r="V550" s="1424"/>
      <c r="W550" s="1424"/>
      <c r="X550" s="1424"/>
      <c r="Y550" s="1425"/>
      <c r="Z550" s="1220"/>
      <c r="AA550" s="1220"/>
      <c r="AB550" s="1220"/>
      <c r="AC550" s="1220"/>
      <c r="AD550" s="1221"/>
      <c r="AE550" s="1140"/>
      <c r="AF550" s="1141"/>
      <c r="AG550" s="1141"/>
      <c r="AH550" s="1141"/>
      <c r="AI550" s="1141"/>
      <c r="AJ550" s="1141"/>
      <c r="AK550" s="1142"/>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2"/>
      <c r="D551" s="1102"/>
      <c r="E551" s="1102"/>
      <c r="F551" s="1102"/>
      <c r="G551" s="1102"/>
      <c r="H551" s="1102"/>
      <c r="I551" s="1102"/>
      <c r="J551" s="1102"/>
      <c r="K551" s="1102"/>
      <c r="L551" s="1102"/>
      <c r="M551" s="1102"/>
      <c r="N551" s="1102"/>
      <c r="O551" s="1226"/>
      <c r="P551" s="1222"/>
      <c r="Q551" s="1223"/>
      <c r="R551" s="1223"/>
      <c r="S551" s="1223"/>
      <c r="T551" s="1224"/>
      <c r="U551" s="1423"/>
      <c r="V551" s="1424"/>
      <c r="W551" s="1424"/>
      <c r="X551" s="1424"/>
      <c r="Y551" s="1425"/>
      <c r="Z551" s="1220"/>
      <c r="AA551" s="1220"/>
      <c r="AB551" s="1220"/>
      <c r="AC551" s="1220"/>
      <c r="AD551" s="1221"/>
      <c r="AE551" s="1140"/>
      <c r="AF551" s="1141"/>
      <c r="AG551" s="1141"/>
      <c r="AH551" s="1141"/>
      <c r="AI551" s="1141"/>
      <c r="AJ551" s="1141"/>
      <c r="AK551" s="1142"/>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2"/>
      <c r="D552" s="1102"/>
      <c r="E552" s="1102"/>
      <c r="F552" s="1102"/>
      <c r="G552" s="1102"/>
      <c r="H552" s="1102"/>
      <c r="I552" s="1102"/>
      <c r="J552" s="1102"/>
      <c r="K552" s="1102"/>
      <c r="L552" s="1102"/>
      <c r="M552" s="1102"/>
      <c r="N552" s="1102"/>
      <c r="O552" s="1226"/>
      <c r="P552" s="1222"/>
      <c r="Q552" s="1223"/>
      <c r="R552" s="1223"/>
      <c r="S552" s="1223"/>
      <c r="T552" s="1224"/>
      <c r="U552" s="1423"/>
      <c r="V552" s="1424"/>
      <c r="W552" s="1424"/>
      <c r="X552" s="1424"/>
      <c r="Y552" s="1425"/>
      <c r="Z552" s="1220"/>
      <c r="AA552" s="1220"/>
      <c r="AB552" s="1220"/>
      <c r="AC552" s="1220"/>
      <c r="AD552" s="1221"/>
      <c r="AE552" s="1140"/>
      <c r="AF552" s="1141"/>
      <c r="AG552" s="1141"/>
      <c r="AH552" s="1141"/>
      <c r="AI552" s="1141"/>
      <c r="AJ552" s="1141"/>
      <c r="AK552" s="1142"/>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2"/>
      <c r="D553" s="1102"/>
      <c r="E553" s="1102"/>
      <c r="F553" s="1102"/>
      <c r="G553" s="1102"/>
      <c r="H553" s="1102"/>
      <c r="I553" s="1102"/>
      <c r="J553" s="1102"/>
      <c r="K553" s="1102"/>
      <c r="L553" s="1102"/>
      <c r="M553" s="1102"/>
      <c r="N553" s="1102"/>
      <c r="O553" s="1226"/>
      <c r="P553" s="1222"/>
      <c r="Q553" s="1223"/>
      <c r="R553" s="1223"/>
      <c r="S553" s="1223"/>
      <c r="T553" s="1224"/>
      <c r="U553" s="1423"/>
      <c r="V553" s="1424"/>
      <c r="W553" s="1424"/>
      <c r="X553" s="1424"/>
      <c r="Y553" s="1425"/>
      <c r="Z553" s="1220"/>
      <c r="AA553" s="1220"/>
      <c r="AB553" s="1220"/>
      <c r="AC553" s="1220"/>
      <c r="AD553" s="1221"/>
      <c r="AE553" s="1140"/>
      <c r="AF553" s="1141"/>
      <c r="AG553" s="1141"/>
      <c r="AH553" s="1141"/>
      <c r="AI553" s="1141"/>
      <c r="AJ553" s="1141"/>
      <c r="AK553" s="1142"/>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2"/>
      <c r="D554" s="1102"/>
      <c r="E554" s="1102"/>
      <c r="F554" s="1102"/>
      <c r="G554" s="1102"/>
      <c r="H554" s="1102"/>
      <c r="I554" s="1102"/>
      <c r="J554" s="1102"/>
      <c r="K554" s="1102"/>
      <c r="L554" s="1102"/>
      <c r="M554" s="1102"/>
      <c r="N554" s="1102"/>
      <c r="O554" s="1226"/>
      <c r="P554" s="1222"/>
      <c r="Q554" s="1223"/>
      <c r="R554" s="1223"/>
      <c r="S554" s="1223"/>
      <c r="T554" s="1224"/>
      <c r="U554" s="1423"/>
      <c r="V554" s="1424"/>
      <c r="W554" s="1424"/>
      <c r="X554" s="1424"/>
      <c r="Y554" s="1425"/>
      <c r="Z554" s="1220"/>
      <c r="AA554" s="1220"/>
      <c r="AB554" s="1220"/>
      <c r="AC554" s="1220"/>
      <c r="AD554" s="1221"/>
      <c r="AE554" s="1140"/>
      <c r="AF554" s="1141"/>
      <c r="AG554" s="1141"/>
      <c r="AH554" s="1141"/>
      <c r="AI554" s="1141"/>
      <c r="AJ554" s="1141"/>
      <c r="AK554" s="1142"/>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2"/>
      <c r="D555" s="1102"/>
      <c r="E555" s="1102"/>
      <c r="F555" s="1102"/>
      <c r="G555" s="1102"/>
      <c r="H555" s="1102"/>
      <c r="I555" s="1102"/>
      <c r="J555" s="1102"/>
      <c r="K555" s="1102"/>
      <c r="L555" s="1102"/>
      <c r="M555" s="1102"/>
      <c r="N555" s="1102"/>
      <c r="O555" s="1226"/>
      <c r="P555" s="1222"/>
      <c r="Q555" s="1223"/>
      <c r="R555" s="1223"/>
      <c r="S555" s="1223"/>
      <c r="T555" s="1224"/>
      <c r="U555" s="1423"/>
      <c r="V555" s="1424"/>
      <c r="W555" s="1424"/>
      <c r="X555" s="1424"/>
      <c r="Y555" s="1425"/>
      <c r="Z555" s="1220"/>
      <c r="AA555" s="1220"/>
      <c r="AB555" s="1220"/>
      <c r="AC555" s="1220"/>
      <c r="AD555" s="1221"/>
      <c r="AE555" s="1140"/>
      <c r="AF555" s="1141"/>
      <c r="AG555" s="1141"/>
      <c r="AH555" s="1141"/>
      <c r="AI555" s="1141"/>
      <c r="AJ555" s="1141"/>
      <c r="AK555" s="1142"/>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2"/>
      <c r="D556" s="1102"/>
      <c r="E556" s="1102"/>
      <c r="F556" s="1102"/>
      <c r="G556" s="1102"/>
      <c r="H556" s="1102"/>
      <c r="I556" s="1102"/>
      <c r="J556" s="1102"/>
      <c r="K556" s="1102"/>
      <c r="L556" s="1102"/>
      <c r="M556" s="1102"/>
      <c r="N556" s="1102"/>
      <c r="O556" s="1226"/>
      <c r="P556" s="1222"/>
      <c r="Q556" s="1223"/>
      <c r="R556" s="1223"/>
      <c r="S556" s="1223"/>
      <c r="T556" s="1224"/>
      <c r="U556" s="1423"/>
      <c r="V556" s="1424"/>
      <c r="W556" s="1424"/>
      <c r="X556" s="1424"/>
      <c r="Y556" s="1425"/>
      <c r="Z556" s="1220"/>
      <c r="AA556" s="1220"/>
      <c r="AB556" s="1220"/>
      <c r="AC556" s="1220"/>
      <c r="AD556" s="1221"/>
      <c r="AE556" s="1140"/>
      <c r="AF556" s="1141"/>
      <c r="AG556" s="1141"/>
      <c r="AH556" s="1141"/>
      <c r="AI556" s="1141"/>
      <c r="AJ556" s="1141"/>
      <c r="AK556" s="1142"/>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5" t="s">
        <v>134</v>
      </c>
      <c r="C557" s="1166"/>
      <c r="D557" s="1166"/>
      <c r="E557" s="1166"/>
      <c r="F557" s="1166"/>
      <c r="G557" s="1166"/>
      <c r="H557" s="1166"/>
      <c r="I557" s="1166"/>
      <c r="J557" s="1166"/>
      <c r="K557" s="1166"/>
      <c r="L557" s="1166"/>
      <c r="M557" s="1166"/>
      <c r="N557" s="1166"/>
      <c r="O557" s="1166"/>
      <c r="P557" s="1166"/>
      <c r="Q557" s="1166"/>
      <c r="R557" s="1166"/>
      <c r="S557" s="1166"/>
      <c r="T557" s="1166"/>
      <c r="U557" s="1166"/>
      <c r="V557" s="1166"/>
      <c r="W557" s="1166"/>
      <c r="X557" s="1166"/>
      <c r="Y557" s="1166"/>
      <c r="Z557" s="1166"/>
      <c r="AA557" s="1166"/>
      <c r="AB557" s="1166"/>
      <c r="AC557" s="1166"/>
      <c r="AD557" s="1167"/>
      <c r="AE557" s="1207">
        <f>SUM(AE545:AK556)</f>
        <v>36762580</v>
      </c>
      <c r="AF557" s="1208"/>
      <c r="AG557" s="1208"/>
      <c r="AH557" s="1208"/>
      <c r="AI557" s="1208"/>
      <c r="AJ557" s="1208"/>
      <c r="AK557" s="1209"/>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099" t="str">
        <f>C545</f>
        <v>Boston Financial / Tax Credit Equity</v>
      </c>
      <c r="H559" s="1099"/>
      <c r="I559" s="1099"/>
      <c r="J559" s="1099"/>
      <c r="K559" s="1099"/>
      <c r="L559" s="1099"/>
      <c r="M559" s="1099"/>
      <c r="N559" s="1099"/>
      <c r="O559" s="1099"/>
      <c r="P559" s="1099"/>
      <c r="Q559" s="1099"/>
      <c r="R559" s="1099"/>
      <c r="S559" s="14"/>
      <c r="T559" s="87" t="s">
        <v>120</v>
      </c>
      <c r="U559" s="12" t="s">
        <v>510</v>
      </c>
      <c r="Z559" s="1099" t="str">
        <f>C546</f>
        <v>JLL - Construction Loan (Taxable)</v>
      </c>
      <c r="AA559" s="1099"/>
      <c r="AB559" s="1099"/>
      <c r="AC559" s="1099"/>
      <c r="AD559" s="1099"/>
      <c r="AE559" s="1099"/>
      <c r="AF559" s="1099"/>
      <c r="AG559" s="1099"/>
      <c r="AH559" s="1099"/>
      <c r="AI559" s="1099"/>
      <c r="AJ559" s="1099"/>
      <c r="AK559" s="1099"/>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7" t="s">
        <v>1753</v>
      </c>
      <c r="H560" s="1097"/>
      <c r="I560" s="1097"/>
      <c r="J560" s="1097"/>
      <c r="K560" s="1097"/>
      <c r="L560" s="1097"/>
      <c r="M560" s="1097"/>
      <c r="N560" s="1097"/>
      <c r="O560" s="1097"/>
      <c r="P560" s="1097"/>
      <c r="Q560" s="1097"/>
      <c r="R560" s="1097"/>
      <c r="S560" s="14"/>
      <c r="T560" s="35"/>
      <c r="U560" s="12" t="s">
        <v>92</v>
      </c>
      <c r="Z560" s="1097" t="s">
        <v>1765</v>
      </c>
      <c r="AA560" s="1097"/>
      <c r="AB560" s="1097"/>
      <c r="AC560" s="1097"/>
      <c r="AD560" s="1097"/>
      <c r="AE560" s="1097"/>
      <c r="AF560" s="1097"/>
      <c r="AG560" s="1097"/>
      <c r="AH560" s="1097"/>
      <c r="AI560" s="1097"/>
      <c r="AJ560" s="1097"/>
      <c r="AK560" s="109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7" t="s">
        <v>1773</v>
      </c>
      <c r="H561" s="1097"/>
      <c r="I561" s="1097"/>
      <c r="J561" s="1097"/>
      <c r="K561" s="1097"/>
      <c r="L561" s="1097"/>
      <c r="M561" s="1097"/>
      <c r="N561" s="1097"/>
      <c r="O561" s="1097"/>
      <c r="P561" s="1097"/>
      <c r="Q561" s="1097"/>
      <c r="R561" s="1097"/>
      <c r="S561" s="88"/>
      <c r="T561" s="35"/>
      <c r="U561" s="12" t="s">
        <v>631</v>
      </c>
      <c r="Z561" s="1119" t="s">
        <v>1766</v>
      </c>
      <c r="AA561" s="1119"/>
      <c r="AB561" s="1119"/>
      <c r="AC561" s="1119"/>
      <c r="AD561" s="1119"/>
      <c r="AE561" s="1119"/>
      <c r="AF561" s="1119"/>
      <c r="AG561" s="1119"/>
      <c r="AH561" s="1119"/>
      <c r="AI561" s="1119"/>
      <c r="AJ561" s="1119"/>
      <c r="AK561" s="1119"/>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7" t="s">
        <v>1774</v>
      </c>
      <c r="H562" s="1097"/>
      <c r="I562" s="1097"/>
      <c r="J562" s="1097"/>
      <c r="K562" s="1097"/>
      <c r="L562" s="1097"/>
      <c r="M562" s="1097"/>
      <c r="N562" s="1097"/>
      <c r="O562" s="1097"/>
      <c r="P562" s="1097"/>
      <c r="Q562" s="1097"/>
      <c r="R562" s="1097"/>
      <c r="S562" s="14"/>
      <c r="T562" s="35"/>
      <c r="U562" s="12" t="s">
        <v>19</v>
      </c>
      <c r="Z562" s="1119" t="s">
        <v>1763</v>
      </c>
      <c r="AA562" s="1119"/>
      <c r="AB562" s="1119"/>
      <c r="AC562" s="1119"/>
      <c r="AD562" s="1119"/>
      <c r="AE562" s="1119"/>
      <c r="AF562" s="1119"/>
      <c r="AG562" s="1119"/>
      <c r="AH562" s="1119"/>
      <c r="AI562" s="1119"/>
      <c r="AJ562" s="1119"/>
      <c r="AK562" s="1119"/>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0" t="s">
        <v>1775</v>
      </c>
      <c r="H563" s="1101"/>
      <c r="I563" s="1101"/>
      <c r="J563" s="1101"/>
      <c r="K563" s="1101"/>
      <c r="L563" s="1101"/>
      <c r="O563" s="140" t="s">
        <v>220</v>
      </c>
      <c r="P563" s="1102"/>
      <c r="Q563" s="1102"/>
      <c r="R563" s="1102"/>
      <c r="S563" s="16"/>
      <c r="T563" s="35"/>
      <c r="U563" s="12" t="s">
        <v>338</v>
      </c>
      <c r="Z563" s="1100" t="s">
        <v>1767</v>
      </c>
      <c r="AA563" s="1101"/>
      <c r="AB563" s="1101"/>
      <c r="AC563" s="1101"/>
      <c r="AD563" s="1101"/>
      <c r="AE563" s="1101"/>
      <c r="AH563" s="140" t="s">
        <v>220</v>
      </c>
      <c r="AI563" s="1102"/>
      <c r="AJ563" s="1102"/>
      <c r="AK563" s="110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7" t="s">
        <v>1776</v>
      </c>
      <c r="I564" s="1097"/>
      <c r="J564" s="1097"/>
      <c r="K564" s="1097"/>
      <c r="L564" s="1097"/>
      <c r="M564" s="1097"/>
      <c r="N564" s="1097"/>
      <c r="O564" s="1097"/>
      <c r="P564" s="1097"/>
      <c r="Q564" s="1097"/>
      <c r="R564" s="1097"/>
      <c r="S564" s="14"/>
      <c r="T564" s="35"/>
      <c r="U564" s="12" t="s">
        <v>20</v>
      </c>
      <c r="AA564" s="1097" t="s">
        <v>1764</v>
      </c>
      <c r="AB564" s="1097"/>
      <c r="AC564" s="1097"/>
      <c r="AD564" s="1097"/>
      <c r="AE564" s="1097"/>
      <c r="AF564" s="1097"/>
      <c r="AG564" s="1097"/>
      <c r="AH564" s="1097"/>
      <c r="AI564" s="1097"/>
      <c r="AJ564" s="1097"/>
      <c r="AK564" s="109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17"/>
      <c r="N565" s="1517"/>
      <c r="O565" s="1517"/>
      <c r="P565" s="1517"/>
      <c r="Q565" s="1517"/>
      <c r="R565" s="1517"/>
      <c r="S565" s="14"/>
      <c r="T565" s="35"/>
      <c r="U565" s="530" t="s">
        <v>1426</v>
      </c>
      <c r="V565" s="743"/>
      <c r="W565" s="743"/>
      <c r="X565" s="743"/>
      <c r="Y565" s="743"/>
      <c r="Z565" s="743"/>
      <c r="AA565" s="14"/>
      <c r="AB565" s="14"/>
      <c r="AC565" s="14"/>
      <c r="AD565" s="14"/>
      <c r="AE565" s="14"/>
      <c r="AF565" s="1523">
        <v>0.04</v>
      </c>
      <c r="AG565" s="1517"/>
      <c r="AH565" s="1517"/>
      <c r="AI565" s="1517"/>
      <c r="AJ565" s="1517"/>
      <c r="AK565" s="1517"/>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8" t="s">
        <v>592</v>
      </c>
      <c r="O566" s="1098"/>
      <c r="T566" s="35"/>
      <c r="U566" s="12" t="s">
        <v>22</v>
      </c>
      <c r="AG566" s="1098" t="s">
        <v>592</v>
      </c>
      <c r="AH566" s="109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9" t="str">
        <f>C547</f>
        <v>JLL - Construction Loan (Tax Exempt)</v>
      </c>
      <c r="H568" s="1099"/>
      <c r="I568" s="1099"/>
      <c r="J568" s="1099"/>
      <c r="K568" s="1099"/>
      <c r="L568" s="1099"/>
      <c r="M568" s="1099"/>
      <c r="N568" s="1099"/>
      <c r="O568" s="1099"/>
      <c r="P568" s="1099"/>
      <c r="Q568" s="1099"/>
      <c r="R568" s="1099"/>
      <c r="T568" s="87" t="s">
        <v>632</v>
      </c>
      <c r="U568" s="12" t="s">
        <v>510</v>
      </c>
      <c r="Z568" s="1099" t="str">
        <f>C548</f>
        <v>Deferred Developer Fee</v>
      </c>
      <c r="AA568" s="1099"/>
      <c r="AB568" s="1099"/>
      <c r="AC568" s="1099"/>
      <c r="AD568" s="1099"/>
      <c r="AE568" s="1099"/>
      <c r="AF568" s="1099"/>
      <c r="AG568" s="1099"/>
      <c r="AH568" s="1099"/>
      <c r="AI568" s="1099"/>
      <c r="AJ568" s="1099"/>
      <c r="AK568" s="1099"/>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7" t="s">
        <v>1768</v>
      </c>
      <c r="H569" s="1097"/>
      <c r="I569" s="1097"/>
      <c r="J569" s="1097"/>
      <c r="K569" s="1097"/>
      <c r="L569" s="1097"/>
      <c r="M569" s="1097"/>
      <c r="N569" s="1097"/>
      <c r="O569" s="1097"/>
      <c r="P569" s="1097"/>
      <c r="Q569" s="1097"/>
      <c r="R569" s="1097"/>
      <c r="T569" s="35"/>
      <c r="U569" s="12" t="s">
        <v>92</v>
      </c>
      <c r="Z569" s="1097" t="s">
        <v>1665</v>
      </c>
      <c r="AA569" s="1097"/>
      <c r="AB569" s="1097"/>
      <c r="AC569" s="1097"/>
      <c r="AD569" s="1097"/>
      <c r="AE569" s="1097"/>
      <c r="AF569" s="1097"/>
      <c r="AG569" s="1097"/>
      <c r="AH569" s="1097"/>
      <c r="AI569" s="1097"/>
      <c r="AJ569" s="1097"/>
      <c r="AK569" s="109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19" t="s">
        <v>1766</v>
      </c>
      <c r="H570" s="1119"/>
      <c r="I570" s="1119"/>
      <c r="J570" s="1119"/>
      <c r="K570" s="1119"/>
      <c r="L570" s="1119"/>
      <c r="M570" s="1119"/>
      <c r="N570" s="1119"/>
      <c r="O570" s="1119"/>
      <c r="P570" s="1119"/>
      <c r="Q570" s="1119"/>
      <c r="R570" s="1119"/>
      <c r="T570" s="35"/>
      <c r="U570" s="12" t="s">
        <v>631</v>
      </c>
      <c r="Z570" s="1119" t="s">
        <v>1770</v>
      </c>
      <c r="AA570" s="1119"/>
      <c r="AB570" s="1119"/>
      <c r="AC570" s="1119"/>
      <c r="AD570" s="1119"/>
      <c r="AE570" s="1119"/>
      <c r="AF570" s="1119"/>
      <c r="AG570" s="1119"/>
      <c r="AH570" s="1119"/>
      <c r="AI570" s="1119"/>
      <c r="AJ570" s="1119"/>
      <c r="AK570" s="111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9" t="s">
        <v>1763</v>
      </c>
      <c r="H571" s="1119"/>
      <c r="I571" s="1119"/>
      <c r="J571" s="1119"/>
      <c r="K571" s="1119"/>
      <c r="L571" s="1119"/>
      <c r="M571" s="1119"/>
      <c r="N571" s="1119"/>
      <c r="O571" s="1119"/>
      <c r="P571" s="1119"/>
      <c r="Q571" s="1119"/>
      <c r="R571" s="1119"/>
      <c r="T571" s="35"/>
      <c r="U571" s="12" t="s">
        <v>19</v>
      </c>
      <c r="Z571" s="1119" t="s">
        <v>1771</v>
      </c>
      <c r="AA571" s="1119"/>
      <c r="AB571" s="1119"/>
      <c r="AC571" s="1119"/>
      <c r="AD571" s="1119"/>
      <c r="AE571" s="1119"/>
      <c r="AF571" s="1119"/>
      <c r="AG571" s="1119"/>
      <c r="AH571" s="1119"/>
      <c r="AI571" s="1119"/>
      <c r="AJ571" s="1119"/>
      <c r="AK571" s="111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0" t="s">
        <v>1767</v>
      </c>
      <c r="H572" s="1101"/>
      <c r="I572" s="1101"/>
      <c r="J572" s="1101"/>
      <c r="K572" s="1101"/>
      <c r="L572" s="1101"/>
      <c r="O572" s="140" t="s">
        <v>220</v>
      </c>
      <c r="P572" s="1102"/>
      <c r="Q572" s="1102"/>
      <c r="R572" s="1102"/>
      <c r="T572" s="35"/>
      <c r="U572" s="12" t="s">
        <v>338</v>
      </c>
      <c r="Z572" s="1100" t="s">
        <v>1671</v>
      </c>
      <c r="AA572" s="1101"/>
      <c r="AB572" s="1101"/>
      <c r="AC572" s="1101"/>
      <c r="AD572" s="1101"/>
      <c r="AE572" s="1101"/>
      <c r="AH572" s="140" t="s">
        <v>220</v>
      </c>
      <c r="AI572" s="1102"/>
      <c r="AJ572" s="1102"/>
      <c r="AK572" s="110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7" t="s">
        <v>1769</v>
      </c>
      <c r="I573" s="1097"/>
      <c r="J573" s="1097"/>
      <c r="K573" s="1097"/>
      <c r="L573" s="1097"/>
      <c r="M573" s="1097"/>
      <c r="N573" s="1097"/>
      <c r="O573" s="1097"/>
      <c r="P573" s="1097"/>
      <c r="Q573" s="1097"/>
      <c r="R573" s="1097"/>
      <c r="T573" s="35"/>
      <c r="U573" s="12" t="s">
        <v>20</v>
      </c>
      <c r="AA573" s="1097" t="s">
        <v>1772</v>
      </c>
      <c r="AB573" s="1097"/>
      <c r="AC573" s="1097"/>
      <c r="AD573" s="1097"/>
      <c r="AE573" s="1097"/>
      <c r="AF573" s="1097"/>
      <c r="AG573" s="1097"/>
      <c r="AH573" s="1097"/>
      <c r="AI573" s="1097"/>
      <c r="AJ573" s="1097"/>
      <c r="AK573" s="109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8" t="s">
        <v>592</v>
      </c>
      <c r="O574" s="1098"/>
      <c r="T574" s="35"/>
      <c r="U574" s="12" t="s">
        <v>22</v>
      </c>
      <c r="AG574" s="1098" t="s">
        <v>592</v>
      </c>
      <c r="AH574" s="109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9">
        <f>C549</f>
        <v>0</v>
      </c>
      <c r="H576" s="1099"/>
      <c r="I576" s="1099"/>
      <c r="J576" s="1099"/>
      <c r="K576" s="1099"/>
      <c r="L576" s="1099"/>
      <c r="M576" s="1099"/>
      <c r="N576" s="1099"/>
      <c r="O576" s="1099"/>
      <c r="P576" s="1099"/>
      <c r="Q576" s="1099"/>
      <c r="R576" s="1099"/>
      <c r="T576" s="87" t="s">
        <v>635</v>
      </c>
      <c r="U576" s="12" t="s">
        <v>510</v>
      </c>
      <c r="Z576" s="1099">
        <f>C550</f>
        <v>0</v>
      </c>
      <c r="AA576" s="1099"/>
      <c r="AB576" s="1099"/>
      <c r="AC576" s="1099"/>
      <c r="AD576" s="1099"/>
      <c r="AE576" s="1099"/>
      <c r="AF576" s="1099"/>
      <c r="AG576" s="1099"/>
      <c r="AH576" s="1099"/>
      <c r="AI576" s="1099"/>
      <c r="AJ576" s="1099"/>
      <c r="AK576" s="1099"/>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7"/>
      <c r="H577" s="1097"/>
      <c r="I577" s="1097"/>
      <c r="J577" s="1097"/>
      <c r="K577" s="1097"/>
      <c r="L577" s="1097"/>
      <c r="M577" s="1097"/>
      <c r="N577" s="1097"/>
      <c r="O577" s="1097"/>
      <c r="P577" s="1097"/>
      <c r="Q577" s="1097"/>
      <c r="R577" s="1097"/>
      <c r="T577" s="35"/>
      <c r="U577" s="12" t="s">
        <v>92</v>
      </c>
      <c r="Z577" s="1097"/>
      <c r="AA577" s="1097"/>
      <c r="AB577" s="1097"/>
      <c r="AC577" s="1097"/>
      <c r="AD577" s="1097"/>
      <c r="AE577" s="1097"/>
      <c r="AF577" s="1097"/>
      <c r="AG577" s="1097"/>
      <c r="AH577" s="1097"/>
      <c r="AI577" s="1097"/>
      <c r="AJ577" s="1097"/>
      <c r="AK577" s="109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7"/>
      <c r="H578" s="1097"/>
      <c r="I578" s="1097"/>
      <c r="J578" s="1097"/>
      <c r="K578" s="1097"/>
      <c r="L578" s="1097"/>
      <c r="M578" s="1097"/>
      <c r="N578" s="1097"/>
      <c r="O578" s="1097"/>
      <c r="P578" s="1097"/>
      <c r="Q578" s="1097"/>
      <c r="R578" s="1097"/>
      <c r="T578" s="35"/>
      <c r="U578" s="12" t="s">
        <v>631</v>
      </c>
      <c r="Z578" s="1119"/>
      <c r="AA578" s="1119"/>
      <c r="AB578" s="1119"/>
      <c r="AC578" s="1119"/>
      <c r="AD578" s="1119"/>
      <c r="AE578" s="1119"/>
      <c r="AF578" s="1119"/>
      <c r="AG578" s="1119"/>
      <c r="AH578" s="1119"/>
      <c r="AI578" s="1119"/>
      <c r="AJ578" s="1119"/>
      <c r="AK578" s="111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7"/>
      <c r="H579" s="1097"/>
      <c r="I579" s="1097"/>
      <c r="J579" s="1097"/>
      <c r="K579" s="1097"/>
      <c r="L579" s="1097"/>
      <c r="M579" s="1097"/>
      <c r="N579" s="1097"/>
      <c r="O579" s="1097"/>
      <c r="P579" s="1097"/>
      <c r="Q579" s="1097"/>
      <c r="R579" s="1097"/>
      <c r="T579" s="35"/>
      <c r="U579" s="12" t="s">
        <v>19</v>
      </c>
      <c r="Z579" s="1119"/>
      <c r="AA579" s="1119"/>
      <c r="AB579" s="1119"/>
      <c r="AC579" s="1119"/>
      <c r="AD579" s="1119"/>
      <c r="AE579" s="1119"/>
      <c r="AF579" s="1119"/>
      <c r="AG579" s="1119"/>
      <c r="AH579" s="1119"/>
      <c r="AI579" s="1119"/>
      <c r="AJ579" s="1119"/>
      <c r="AK579" s="111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1"/>
      <c r="H580" s="1101"/>
      <c r="I580" s="1101"/>
      <c r="J580" s="1101"/>
      <c r="K580" s="1101"/>
      <c r="L580" s="1101"/>
      <c r="O580" s="140" t="s">
        <v>220</v>
      </c>
      <c r="P580" s="1102"/>
      <c r="Q580" s="1102"/>
      <c r="R580" s="1102"/>
      <c r="T580" s="35"/>
      <c r="U580" s="12" t="s">
        <v>338</v>
      </c>
      <c r="Z580" s="1101"/>
      <c r="AA580" s="1101"/>
      <c r="AB580" s="1101"/>
      <c r="AC580" s="1101"/>
      <c r="AD580" s="1101"/>
      <c r="AE580" s="1101"/>
      <c r="AH580" s="140" t="s">
        <v>220</v>
      </c>
      <c r="AI580" s="1102"/>
      <c r="AJ580" s="1102"/>
      <c r="AK580" s="1102"/>
    </row>
    <row r="581" spans="1:112" ht="12.75">
      <c r="A581" s="35"/>
      <c r="B581" s="12" t="s">
        <v>20</v>
      </c>
      <c r="H581" s="1097"/>
      <c r="I581" s="1097"/>
      <c r="J581" s="1097"/>
      <c r="K581" s="1097"/>
      <c r="L581" s="1097"/>
      <c r="M581" s="1097"/>
      <c r="N581" s="1097"/>
      <c r="O581" s="1097"/>
      <c r="P581" s="1097"/>
      <c r="Q581" s="1097"/>
      <c r="R581" s="1097"/>
      <c r="T581" s="35"/>
      <c r="U581" s="12" t="s">
        <v>20</v>
      </c>
      <c r="AA581" s="1097"/>
      <c r="AB581" s="1097"/>
      <c r="AC581" s="1097"/>
      <c r="AD581" s="1097"/>
      <c r="AE581" s="1097"/>
      <c r="AF581" s="1097"/>
      <c r="AG581" s="1097"/>
      <c r="AH581" s="1097"/>
      <c r="AI581" s="1097"/>
      <c r="AJ581" s="1097"/>
      <c r="AK581" s="109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8" t="s">
        <v>723</v>
      </c>
      <c r="O582" s="1098"/>
      <c r="T582" s="35"/>
      <c r="U582" s="12" t="s">
        <v>22</v>
      </c>
      <c r="AG582" s="1098" t="s">
        <v>723</v>
      </c>
      <c r="AH582" s="109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9">
        <f>C551</f>
        <v>0</v>
      </c>
      <c r="H584" s="1099"/>
      <c r="I584" s="1099"/>
      <c r="J584" s="1099"/>
      <c r="K584" s="1099"/>
      <c r="L584" s="1099"/>
      <c r="M584" s="1099"/>
      <c r="N584" s="1099"/>
      <c r="O584" s="1099"/>
      <c r="P584" s="1099"/>
      <c r="Q584" s="1099"/>
      <c r="R584" s="1099"/>
      <c r="T584" s="87" t="s">
        <v>502</v>
      </c>
      <c r="U584" s="12" t="s">
        <v>510</v>
      </c>
      <c r="Z584" s="1099">
        <f>C552</f>
        <v>0</v>
      </c>
      <c r="AA584" s="1099"/>
      <c r="AB584" s="1099"/>
      <c r="AC584" s="1099"/>
      <c r="AD584" s="1099"/>
      <c r="AE584" s="1099"/>
      <c r="AF584" s="1099"/>
      <c r="AG584" s="1099"/>
      <c r="AH584" s="1099"/>
      <c r="AI584" s="1099"/>
      <c r="AJ584" s="1099"/>
      <c r="AK584" s="1099"/>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7"/>
      <c r="H585" s="1097"/>
      <c r="I585" s="1097"/>
      <c r="J585" s="1097"/>
      <c r="K585" s="1097"/>
      <c r="L585" s="1097"/>
      <c r="M585" s="1097"/>
      <c r="N585" s="1097"/>
      <c r="O585" s="1097"/>
      <c r="P585" s="1097"/>
      <c r="Q585" s="1097"/>
      <c r="R585" s="1097"/>
      <c r="T585" s="35"/>
      <c r="U585" s="12" t="s">
        <v>92</v>
      </c>
      <c r="Z585" s="1097"/>
      <c r="AA585" s="1097"/>
      <c r="AB585" s="1097"/>
      <c r="AC585" s="1097"/>
      <c r="AD585" s="1097"/>
      <c r="AE585" s="1097"/>
      <c r="AF585" s="1097"/>
      <c r="AG585" s="1097"/>
      <c r="AH585" s="1097"/>
      <c r="AI585" s="1097"/>
      <c r="AJ585" s="1097"/>
      <c r="AK585" s="109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7"/>
      <c r="H586" s="1097"/>
      <c r="I586" s="1097"/>
      <c r="J586" s="1097"/>
      <c r="K586" s="1097"/>
      <c r="L586" s="1097"/>
      <c r="M586" s="1097"/>
      <c r="N586" s="1097"/>
      <c r="O586" s="1097"/>
      <c r="P586" s="1097"/>
      <c r="Q586" s="1097"/>
      <c r="R586" s="1097"/>
      <c r="S586" s="12"/>
      <c r="T586" s="35"/>
      <c r="U586" s="12" t="s">
        <v>631</v>
      </c>
      <c r="V586" s="12"/>
      <c r="W586" s="12"/>
      <c r="X586" s="12"/>
      <c r="Y586" s="12"/>
      <c r="Z586" s="1119"/>
      <c r="AA586" s="1119"/>
      <c r="AB586" s="1119"/>
      <c r="AC586" s="1119"/>
      <c r="AD586" s="1119"/>
      <c r="AE586" s="1119"/>
      <c r="AF586" s="1119"/>
      <c r="AG586" s="1119"/>
      <c r="AH586" s="1119"/>
      <c r="AI586" s="1119"/>
      <c r="AJ586" s="1119"/>
      <c r="AK586" s="1119"/>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7"/>
      <c r="H587" s="1097"/>
      <c r="I587" s="1097"/>
      <c r="J587" s="1097"/>
      <c r="K587" s="1097"/>
      <c r="L587" s="1097"/>
      <c r="M587" s="1097"/>
      <c r="N587" s="1097"/>
      <c r="O587" s="1097"/>
      <c r="P587" s="1097"/>
      <c r="Q587" s="1097"/>
      <c r="R587" s="1097"/>
      <c r="S587" s="12"/>
      <c r="T587" s="35"/>
      <c r="U587" s="12" t="s">
        <v>19</v>
      </c>
      <c r="V587" s="12"/>
      <c r="W587" s="12"/>
      <c r="X587" s="12"/>
      <c r="Y587" s="12"/>
      <c r="Z587" s="1119"/>
      <c r="AA587" s="1119"/>
      <c r="AB587" s="1119"/>
      <c r="AC587" s="1119"/>
      <c r="AD587" s="1119"/>
      <c r="AE587" s="1119"/>
      <c r="AF587" s="1119"/>
      <c r="AG587" s="1119"/>
      <c r="AH587" s="1119"/>
      <c r="AI587" s="1119"/>
      <c r="AJ587" s="1119"/>
      <c r="AK587" s="1119"/>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1"/>
      <c r="H588" s="1101"/>
      <c r="I588" s="1101"/>
      <c r="J588" s="1101"/>
      <c r="K588" s="1101"/>
      <c r="L588" s="1101"/>
      <c r="M588" s="12"/>
      <c r="N588" s="12"/>
      <c r="O588" s="140" t="s">
        <v>220</v>
      </c>
      <c r="P588" s="1102"/>
      <c r="Q588" s="1102"/>
      <c r="R588" s="1102"/>
      <c r="S588" s="12"/>
      <c r="T588" s="35"/>
      <c r="U588" s="12" t="s">
        <v>338</v>
      </c>
      <c r="V588" s="12"/>
      <c r="W588" s="12"/>
      <c r="X588" s="12"/>
      <c r="Y588" s="12"/>
      <c r="Z588" s="1101"/>
      <c r="AA588" s="1101"/>
      <c r="AB588" s="1101"/>
      <c r="AC588" s="1101"/>
      <c r="AD588" s="1101"/>
      <c r="AE588" s="1101"/>
      <c r="AF588" s="12"/>
      <c r="AG588" s="12"/>
      <c r="AH588" s="140" t="s">
        <v>220</v>
      </c>
      <c r="AI588" s="1102"/>
      <c r="AJ588" s="1102"/>
      <c r="AK588" s="1102"/>
      <c r="AL588" s="12"/>
      <c r="AM588" s="7" t="s">
        <v>347</v>
      </c>
      <c r="AN588" s="58"/>
      <c r="AO588" s="58"/>
      <c r="AP588" s="58"/>
      <c r="AQ588" s="58"/>
      <c r="AR588" s="193" t="s">
        <v>521</v>
      </c>
      <c r="AS588" s="194"/>
      <c r="AT588" s="1132"/>
      <c r="AU588" s="1134"/>
      <c r="AV588" s="193" t="s">
        <v>522</v>
      </c>
      <c r="AW588" s="194"/>
      <c r="AX588" s="1132"/>
      <c r="AY588" s="1134"/>
      <c r="AZ588" s="58"/>
      <c r="BA588" s="1215" t="s">
        <v>684</v>
      </c>
      <c r="BB588" s="1216"/>
      <c r="BC588" s="1216"/>
      <c r="BD588" s="1216"/>
      <c r="BE588" s="1217"/>
      <c r="BF588" s="1201" t="s">
        <v>348</v>
      </c>
      <c r="BG588" s="1201"/>
      <c r="BH588" s="1201"/>
      <c r="BI588" s="1201"/>
      <c r="BJ588" s="1201"/>
      <c r="BK588" s="1201" t="s">
        <v>170</v>
      </c>
      <c r="BL588" s="1201"/>
      <c r="BM588" s="1201"/>
      <c r="BN588" s="1201"/>
      <c r="BO588" s="1201"/>
      <c r="BP588" s="1201" t="s">
        <v>171</v>
      </c>
      <c r="BQ588" s="1201"/>
      <c r="BR588" s="1201"/>
      <c r="BS588" s="1201"/>
      <c r="BT588" s="1201"/>
      <c r="BU588" s="1201" t="s">
        <v>507</v>
      </c>
      <c r="BV588" s="1201"/>
      <c r="BW588" s="1201"/>
      <c r="BX588" s="1201"/>
      <c r="BY588" s="1201"/>
      <c r="BZ588" s="1201" t="s">
        <v>33</v>
      </c>
      <c r="CA588" s="1201"/>
      <c r="CB588" s="1201"/>
      <c r="CC588" s="1201"/>
      <c r="CD588" s="1201"/>
      <c r="CE588" s="1201" t="s">
        <v>684</v>
      </c>
      <c r="CF588" s="1201"/>
      <c r="CG588" s="1201"/>
      <c r="CH588" s="1201"/>
      <c r="CI588" s="1201"/>
      <c r="CJ588" s="1201" t="s">
        <v>348</v>
      </c>
      <c r="CK588" s="1201"/>
      <c r="CL588" s="1201"/>
      <c r="CM588" s="1201"/>
      <c r="CN588" s="1201"/>
      <c r="CO588" s="1201" t="s">
        <v>170</v>
      </c>
      <c r="CP588" s="1201"/>
      <c r="CQ588" s="1201"/>
      <c r="CR588" s="1201"/>
      <c r="CS588" s="1201"/>
      <c r="CT588" s="1201" t="s">
        <v>171</v>
      </c>
      <c r="CU588" s="1201"/>
      <c r="CV588" s="1201"/>
      <c r="CW588" s="1201"/>
      <c r="CX588" s="1201"/>
      <c r="CY588" s="1201" t="s">
        <v>507</v>
      </c>
      <c r="CZ588" s="1201"/>
      <c r="DA588" s="1201"/>
      <c r="DB588" s="1201"/>
      <c r="DC588" s="1201"/>
      <c r="DD588" s="1201" t="s">
        <v>33</v>
      </c>
      <c r="DE588" s="1201"/>
      <c r="DF588" s="1201"/>
      <c r="DG588" s="1201"/>
      <c r="DH588" s="1201"/>
    </row>
    <row r="589" spans="1:112" s="7" customFormat="1" ht="12.75">
      <c r="A589" s="35"/>
      <c r="B589" s="12" t="s">
        <v>20</v>
      </c>
      <c r="C589" s="12"/>
      <c r="D589" s="12"/>
      <c r="E589" s="12"/>
      <c r="F589" s="12"/>
      <c r="G589" s="12"/>
      <c r="H589" s="1097"/>
      <c r="I589" s="1097"/>
      <c r="J589" s="1097"/>
      <c r="K589" s="1097"/>
      <c r="L589" s="1097"/>
      <c r="M589" s="1097"/>
      <c r="N589" s="1097"/>
      <c r="O589" s="1097"/>
      <c r="P589" s="1097"/>
      <c r="Q589" s="1097"/>
      <c r="R589" s="1097"/>
      <c r="S589" s="12"/>
      <c r="T589" s="35"/>
      <c r="U589" s="12" t="s">
        <v>20</v>
      </c>
      <c r="V589" s="12"/>
      <c r="W589" s="12"/>
      <c r="X589" s="12"/>
      <c r="Y589" s="12"/>
      <c r="Z589" s="12"/>
      <c r="AA589" s="1097"/>
      <c r="AB589" s="1097"/>
      <c r="AC589" s="1097"/>
      <c r="AD589" s="1097"/>
      <c r="AE589" s="1097"/>
      <c r="AF589" s="1097"/>
      <c r="AG589" s="1097"/>
      <c r="AH589" s="1097"/>
      <c r="AI589" s="1097"/>
      <c r="AJ589" s="1097"/>
      <c r="AK589" s="1097"/>
      <c r="AL589" s="12"/>
      <c r="AM589" s="7" t="s">
        <v>348</v>
      </c>
      <c r="AN589" s="58"/>
      <c r="AO589" s="58"/>
      <c r="AP589" s="58"/>
      <c r="AQ589" s="58"/>
      <c r="AR589" s="1515">
        <f t="shared" ref="AR589:AR613" si="0">IF(AND(AD709&lt;=0.5,AD709&gt;=0.36),1,0)</f>
        <v>1</v>
      </c>
      <c r="AS589" s="1516"/>
      <c r="AT589" s="1132">
        <f t="shared" ref="AT589:AT613" si="1">IF(AR589=1,G709,0)</f>
        <v>29</v>
      </c>
      <c r="AU589" s="1134"/>
      <c r="AV589" s="1515">
        <f t="shared" ref="AV589:AV613" si="2">IF(AND(AD709&lt;=0.35,AD709&gt;0),1,0)</f>
        <v>0</v>
      </c>
      <c r="AW589" s="1516"/>
      <c r="AX589" s="1132">
        <f t="shared" ref="AX589:AX613" si="3">IF(AV589=1,G709,0)</f>
        <v>0</v>
      </c>
      <c r="AY589" s="1134"/>
      <c r="AZ589" s="58"/>
      <c r="BA589" s="1132">
        <f t="shared" ref="BA589:BA613" si="4">IF(B709="SRO/Studio",G709,0)</f>
        <v>0</v>
      </c>
      <c r="BB589" s="1133"/>
      <c r="BC589" s="1133"/>
      <c r="BD589" s="1133"/>
      <c r="BE589" s="1134"/>
      <c r="BF589" s="1198">
        <f t="shared" ref="BF589:BF613" si="5">IF(B709="1 Bedroom",G709,0)</f>
        <v>29</v>
      </c>
      <c r="BG589" s="1198"/>
      <c r="BH589" s="1198"/>
      <c r="BI589" s="1198"/>
      <c r="BJ589" s="1198"/>
      <c r="BK589" s="1198">
        <f t="shared" ref="BK589:BK613" si="6">IF(B709="2 Bedrooms",G709,0)</f>
        <v>0</v>
      </c>
      <c r="BL589" s="1198"/>
      <c r="BM589" s="1198"/>
      <c r="BN589" s="1198"/>
      <c r="BO589" s="1198"/>
      <c r="BP589" s="1198">
        <f t="shared" ref="BP589:BP613" si="7">IF(B709="3 Bedrooms",G709,0)</f>
        <v>0</v>
      </c>
      <c r="BQ589" s="1198"/>
      <c r="BR589" s="1198"/>
      <c r="BS589" s="1198"/>
      <c r="BT589" s="1198"/>
      <c r="BU589" s="1198">
        <f t="shared" ref="BU589:BU613" si="8">IF(B709="4 Bedrooms",G709,0)</f>
        <v>0</v>
      </c>
      <c r="BV589" s="1198"/>
      <c r="BW589" s="1198"/>
      <c r="BX589" s="1198"/>
      <c r="BY589" s="1198"/>
      <c r="BZ589" s="1198">
        <f t="shared" ref="BZ589:BZ613" si="9">IF(B709="5 Bedrooms",G709,0)</f>
        <v>0</v>
      </c>
      <c r="CA589" s="1198"/>
      <c r="CB589" s="1198"/>
      <c r="CC589" s="1198"/>
      <c r="CD589" s="1198"/>
      <c r="CE589" s="1206">
        <f t="shared" ref="CE589:CE613" si="10">IF(AND(B709="SRO/Studio",AD709&lt;=0.3),G709,0)</f>
        <v>0</v>
      </c>
      <c r="CF589" s="1206"/>
      <c r="CG589" s="1206"/>
      <c r="CH589" s="1206"/>
      <c r="CI589" s="1206"/>
      <c r="CJ589" s="1206">
        <f t="shared" ref="CJ589:CJ613" si="11">IF(AND(B709="1 Bedroom",AD709&lt;=0.3),G709,0)</f>
        <v>0</v>
      </c>
      <c r="CK589" s="1206"/>
      <c r="CL589" s="1206"/>
      <c r="CM589" s="1206"/>
      <c r="CN589" s="1206"/>
      <c r="CO589" s="1206">
        <f t="shared" ref="CO589:CO613" si="12">IF(AND(B709="2 Bedrooms",AD709&lt;=0.3),G709,0)</f>
        <v>0</v>
      </c>
      <c r="CP589" s="1206"/>
      <c r="CQ589" s="1206"/>
      <c r="CR589" s="1206"/>
      <c r="CS589" s="1206"/>
      <c r="CT589" s="1206">
        <f t="shared" ref="CT589:CT613" si="13">IF(AND(B709="3 Bedrooms",AD709&lt;=0.3),G709,0)</f>
        <v>0</v>
      </c>
      <c r="CU589" s="1206"/>
      <c r="CV589" s="1206"/>
      <c r="CW589" s="1206"/>
      <c r="CX589" s="1206"/>
      <c r="CY589" s="1206">
        <f t="shared" ref="CY589:CY613" si="14">IF(AND(B709="4 Bedrooms",AD709&lt;=0.3),G709,0)</f>
        <v>0</v>
      </c>
      <c r="CZ589" s="1206"/>
      <c r="DA589" s="1206"/>
      <c r="DB589" s="1206"/>
      <c r="DC589" s="1206"/>
      <c r="DD589" s="1206">
        <f t="shared" ref="DD589:DD613" si="15">IF(AND(B709="5 Bedrooms",AD709&lt;=0.3),G709,0)</f>
        <v>0</v>
      </c>
      <c r="DE589" s="1206"/>
      <c r="DF589" s="1206"/>
      <c r="DG589" s="1206"/>
      <c r="DH589" s="1206"/>
    </row>
    <row r="590" spans="1:112" s="7" customFormat="1" ht="12.75">
      <c r="A590" s="35"/>
      <c r="B590" s="12" t="s">
        <v>22</v>
      </c>
      <c r="C590" s="12"/>
      <c r="D590" s="12"/>
      <c r="E590" s="12"/>
      <c r="F590" s="12"/>
      <c r="G590" s="12"/>
      <c r="H590" s="12"/>
      <c r="I590" s="12"/>
      <c r="J590" s="12"/>
      <c r="K590" s="12"/>
      <c r="L590" s="12"/>
      <c r="M590" s="12"/>
      <c r="N590" s="1098" t="s">
        <v>723</v>
      </c>
      <c r="O590" s="1098"/>
      <c r="P590" s="12"/>
      <c r="Q590" s="12"/>
      <c r="R590" s="12"/>
      <c r="S590" s="12"/>
      <c r="T590" s="35"/>
      <c r="U590" s="12" t="s">
        <v>22</v>
      </c>
      <c r="V590" s="12"/>
      <c r="W590" s="12"/>
      <c r="X590" s="12"/>
      <c r="Y590" s="12"/>
      <c r="Z590" s="12"/>
      <c r="AA590" s="12"/>
      <c r="AB590" s="12"/>
      <c r="AC590" s="12"/>
      <c r="AD590" s="12"/>
      <c r="AE590" s="12"/>
      <c r="AF590" s="12"/>
      <c r="AG590" s="1098" t="s">
        <v>723</v>
      </c>
      <c r="AH590" s="1098"/>
      <c r="AI590" s="12"/>
      <c r="AJ590" s="12"/>
      <c r="AK590" s="12"/>
      <c r="AL590" s="12"/>
      <c r="AM590" s="7" t="s">
        <v>170</v>
      </c>
      <c r="AN590" s="58"/>
      <c r="AO590" s="58"/>
      <c r="AP590" s="58"/>
      <c r="AQ590" s="58"/>
      <c r="AR590" s="1515">
        <f t="shared" si="0"/>
        <v>0</v>
      </c>
      <c r="AS590" s="1516"/>
      <c r="AT590" s="1132">
        <f t="shared" si="1"/>
        <v>0</v>
      </c>
      <c r="AU590" s="1134"/>
      <c r="AV590" s="1515">
        <f t="shared" si="2"/>
        <v>0</v>
      </c>
      <c r="AW590" s="1516"/>
      <c r="AX590" s="1132">
        <f t="shared" si="3"/>
        <v>0</v>
      </c>
      <c r="AY590" s="1134"/>
      <c r="AZ590" s="58"/>
      <c r="BA590" s="1132">
        <f t="shared" si="4"/>
        <v>0</v>
      </c>
      <c r="BB590" s="1133"/>
      <c r="BC590" s="1133"/>
      <c r="BD590" s="1133"/>
      <c r="BE590" s="1134"/>
      <c r="BF590" s="1198">
        <f t="shared" si="5"/>
        <v>70</v>
      </c>
      <c r="BG590" s="1198"/>
      <c r="BH590" s="1198"/>
      <c r="BI590" s="1198"/>
      <c r="BJ590" s="1198"/>
      <c r="BK590" s="1198">
        <f t="shared" si="6"/>
        <v>0</v>
      </c>
      <c r="BL590" s="1198"/>
      <c r="BM590" s="1198"/>
      <c r="BN590" s="1198"/>
      <c r="BO590" s="1198"/>
      <c r="BP590" s="1198">
        <f t="shared" si="7"/>
        <v>0</v>
      </c>
      <c r="BQ590" s="1198"/>
      <c r="BR590" s="1198"/>
      <c r="BS590" s="1198"/>
      <c r="BT590" s="1198"/>
      <c r="BU590" s="1198">
        <f t="shared" si="8"/>
        <v>0</v>
      </c>
      <c r="BV590" s="1198"/>
      <c r="BW590" s="1198"/>
      <c r="BX590" s="1198"/>
      <c r="BY590" s="1198"/>
      <c r="BZ590" s="1198">
        <f t="shared" si="9"/>
        <v>0</v>
      </c>
      <c r="CA590" s="1198"/>
      <c r="CB590" s="1198"/>
      <c r="CC590" s="1198"/>
      <c r="CD590" s="1198"/>
      <c r="CE590" s="1206">
        <f t="shared" si="10"/>
        <v>0</v>
      </c>
      <c r="CF590" s="1206"/>
      <c r="CG590" s="1206"/>
      <c r="CH590" s="1206"/>
      <c r="CI590" s="1206"/>
      <c r="CJ590" s="1206">
        <f t="shared" si="11"/>
        <v>0</v>
      </c>
      <c r="CK590" s="1206"/>
      <c r="CL590" s="1206"/>
      <c r="CM590" s="1206"/>
      <c r="CN590" s="1206"/>
      <c r="CO590" s="1206">
        <f t="shared" si="12"/>
        <v>0</v>
      </c>
      <c r="CP590" s="1206"/>
      <c r="CQ590" s="1206"/>
      <c r="CR590" s="1206"/>
      <c r="CS590" s="1206"/>
      <c r="CT590" s="1206">
        <f t="shared" si="13"/>
        <v>0</v>
      </c>
      <c r="CU590" s="1206"/>
      <c r="CV590" s="1206"/>
      <c r="CW590" s="1206"/>
      <c r="CX590" s="1206"/>
      <c r="CY590" s="1206">
        <f t="shared" si="14"/>
        <v>0</v>
      </c>
      <c r="CZ590" s="1206"/>
      <c r="DA590" s="1206"/>
      <c r="DB590" s="1206"/>
      <c r="DC590" s="1206"/>
      <c r="DD590" s="1206">
        <f t="shared" si="15"/>
        <v>0</v>
      </c>
      <c r="DE590" s="1206"/>
      <c r="DF590" s="1206"/>
      <c r="DG590" s="1206"/>
      <c r="DH590" s="1206"/>
    </row>
    <row r="591" spans="1:112" ht="12.75">
      <c r="A591" s="35"/>
      <c r="T591" s="35"/>
      <c r="AM591" s="7" t="s">
        <v>171</v>
      </c>
      <c r="AN591" s="58"/>
      <c r="AO591" s="58"/>
      <c r="AP591" s="58"/>
      <c r="AQ591" s="58"/>
      <c r="AR591" s="1515">
        <f t="shared" si="0"/>
        <v>0</v>
      </c>
      <c r="AS591" s="1516"/>
      <c r="AT591" s="1132">
        <f t="shared" si="1"/>
        <v>0</v>
      </c>
      <c r="AU591" s="1134"/>
      <c r="AV591" s="1515">
        <f t="shared" si="2"/>
        <v>0</v>
      </c>
      <c r="AW591" s="1516"/>
      <c r="AX591" s="1132">
        <f t="shared" si="3"/>
        <v>0</v>
      </c>
      <c r="AY591" s="1134"/>
      <c r="AZ591" s="58"/>
      <c r="BA591" s="1132">
        <f t="shared" si="4"/>
        <v>0</v>
      </c>
      <c r="BB591" s="1133"/>
      <c r="BC591" s="1133"/>
      <c r="BD591" s="1133"/>
      <c r="BE591" s="1134"/>
      <c r="BF591" s="1198">
        <f t="shared" si="5"/>
        <v>0</v>
      </c>
      <c r="BG591" s="1198"/>
      <c r="BH591" s="1198"/>
      <c r="BI591" s="1198"/>
      <c r="BJ591" s="1198"/>
      <c r="BK591" s="1198">
        <f t="shared" si="6"/>
        <v>0</v>
      </c>
      <c r="BL591" s="1198"/>
      <c r="BM591" s="1198"/>
      <c r="BN591" s="1198"/>
      <c r="BO591" s="1198"/>
      <c r="BP591" s="1198">
        <f t="shared" si="7"/>
        <v>0</v>
      </c>
      <c r="BQ591" s="1198"/>
      <c r="BR591" s="1198"/>
      <c r="BS591" s="1198"/>
      <c r="BT591" s="1198"/>
      <c r="BU591" s="1198">
        <f t="shared" si="8"/>
        <v>0</v>
      </c>
      <c r="BV591" s="1198"/>
      <c r="BW591" s="1198"/>
      <c r="BX591" s="1198"/>
      <c r="BY591" s="1198"/>
      <c r="BZ591" s="1198">
        <f t="shared" si="9"/>
        <v>0</v>
      </c>
      <c r="CA591" s="1198"/>
      <c r="CB591" s="1198"/>
      <c r="CC591" s="1198"/>
      <c r="CD591" s="1198"/>
      <c r="CE591" s="1206">
        <f t="shared" si="10"/>
        <v>0</v>
      </c>
      <c r="CF591" s="1206"/>
      <c r="CG591" s="1206"/>
      <c r="CH591" s="1206"/>
      <c r="CI591" s="1206"/>
      <c r="CJ591" s="1206">
        <f t="shared" si="11"/>
        <v>0</v>
      </c>
      <c r="CK591" s="1206"/>
      <c r="CL591" s="1206"/>
      <c r="CM591" s="1206"/>
      <c r="CN591" s="1206"/>
      <c r="CO591" s="1206">
        <f t="shared" si="12"/>
        <v>0</v>
      </c>
      <c r="CP591" s="1206"/>
      <c r="CQ591" s="1206"/>
      <c r="CR591" s="1206"/>
      <c r="CS591" s="1206"/>
      <c r="CT591" s="1206">
        <f t="shared" si="13"/>
        <v>0</v>
      </c>
      <c r="CU591" s="1206"/>
      <c r="CV591" s="1206"/>
      <c r="CW591" s="1206"/>
      <c r="CX591" s="1206"/>
      <c r="CY591" s="1206">
        <f t="shared" si="14"/>
        <v>0</v>
      </c>
      <c r="CZ591" s="1206"/>
      <c r="DA591" s="1206"/>
      <c r="DB591" s="1206"/>
      <c r="DC591" s="1206"/>
      <c r="DD591" s="1206">
        <f t="shared" si="15"/>
        <v>0</v>
      </c>
      <c r="DE591" s="1206"/>
      <c r="DF591" s="1206"/>
      <c r="DG591" s="1206"/>
      <c r="DH591" s="1206"/>
    </row>
    <row r="592" spans="1:112" ht="12.75">
      <c r="A592" s="87" t="s">
        <v>508</v>
      </c>
      <c r="B592" s="12" t="s">
        <v>510</v>
      </c>
      <c r="G592" s="1099">
        <f>C553</f>
        <v>0</v>
      </c>
      <c r="H592" s="1099"/>
      <c r="I592" s="1099"/>
      <c r="J592" s="1099"/>
      <c r="K592" s="1099"/>
      <c r="L592" s="1099"/>
      <c r="M592" s="1099"/>
      <c r="N592" s="1099"/>
      <c r="O592" s="1099"/>
      <c r="P592" s="1099"/>
      <c r="Q592" s="1099"/>
      <c r="R592" s="1099"/>
      <c r="T592" s="87" t="s">
        <v>697</v>
      </c>
      <c r="U592" s="12" t="s">
        <v>510</v>
      </c>
      <c r="Z592" s="1099">
        <f>C554</f>
        <v>0</v>
      </c>
      <c r="AA592" s="1099"/>
      <c r="AB592" s="1099"/>
      <c r="AC592" s="1099"/>
      <c r="AD592" s="1099"/>
      <c r="AE592" s="1099"/>
      <c r="AF592" s="1099"/>
      <c r="AG592" s="1099"/>
      <c r="AH592" s="1099"/>
      <c r="AI592" s="1099"/>
      <c r="AJ592" s="1099"/>
      <c r="AK592" s="1099"/>
      <c r="AM592" s="7" t="s">
        <v>172</v>
      </c>
      <c r="AN592" s="58"/>
      <c r="AO592" s="58"/>
      <c r="AP592" s="58"/>
      <c r="AQ592" s="58"/>
      <c r="AR592" s="1515">
        <f t="shared" si="0"/>
        <v>0</v>
      </c>
      <c r="AS592" s="1516"/>
      <c r="AT592" s="1132">
        <f t="shared" si="1"/>
        <v>0</v>
      </c>
      <c r="AU592" s="1134"/>
      <c r="AV592" s="1515">
        <f t="shared" si="2"/>
        <v>0</v>
      </c>
      <c r="AW592" s="1516"/>
      <c r="AX592" s="1132">
        <f t="shared" si="3"/>
        <v>0</v>
      </c>
      <c r="AY592" s="1134"/>
      <c r="AZ592" s="58"/>
      <c r="BA592" s="1132">
        <f t="shared" si="4"/>
        <v>0</v>
      </c>
      <c r="BB592" s="1133"/>
      <c r="BC592" s="1133"/>
      <c r="BD592" s="1133"/>
      <c r="BE592" s="1134"/>
      <c r="BF592" s="1198">
        <f t="shared" si="5"/>
        <v>0</v>
      </c>
      <c r="BG592" s="1198"/>
      <c r="BH592" s="1198"/>
      <c r="BI592" s="1198"/>
      <c r="BJ592" s="1198"/>
      <c r="BK592" s="1198">
        <f t="shared" si="6"/>
        <v>0</v>
      </c>
      <c r="BL592" s="1198"/>
      <c r="BM592" s="1198"/>
      <c r="BN592" s="1198"/>
      <c r="BO592" s="1198"/>
      <c r="BP592" s="1198">
        <f t="shared" si="7"/>
        <v>0</v>
      </c>
      <c r="BQ592" s="1198"/>
      <c r="BR592" s="1198"/>
      <c r="BS592" s="1198"/>
      <c r="BT592" s="1198"/>
      <c r="BU592" s="1198">
        <f t="shared" si="8"/>
        <v>0</v>
      </c>
      <c r="BV592" s="1198"/>
      <c r="BW592" s="1198"/>
      <c r="BX592" s="1198"/>
      <c r="BY592" s="1198"/>
      <c r="BZ592" s="1198">
        <f t="shared" si="9"/>
        <v>0</v>
      </c>
      <c r="CA592" s="1198"/>
      <c r="CB592" s="1198"/>
      <c r="CC592" s="1198"/>
      <c r="CD592" s="1198"/>
      <c r="CE592" s="1206">
        <f t="shared" si="10"/>
        <v>0</v>
      </c>
      <c r="CF592" s="1206"/>
      <c r="CG592" s="1206"/>
      <c r="CH592" s="1206"/>
      <c r="CI592" s="1206"/>
      <c r="CJ592" s="1206">
        <f t="shared" si="11"/>
        <v>0</v>
      </c>
      <c r="CK592" s="1206"/>
      <c r="CL592" s="1206"/>
      <c r="CM592" s="1206"/>
      <c r="CN592" s="1206"/>
      <c r="CO592" s="1206">
        <f t="shared" si="12"/>
        <v>0</v>
      </c>
      <c r="CP592" s="1206"/>
      <c r="CQ592" s="1206"/>
      <c r="CR592" s="1206"/>
      <c r="CS592" s="1206"/>
      <c r="CT592" s="1206">
        <f t="shared" si="13"/>
        <v>0</v>
      </c>
      <c r="CU592" s="1206"/>
      <c r="CV592" s="1206"/>
      <c r="CW592" s="1206"/>
      <c r="CX592" s="1206"/>
      <c r="CY592" s="1206">
        <f t="shared" si="14"/>
        <v>0</v>
      </c>
      <c r="CZ592" s="1206"/>
      <c r="DA592" s="1206"/>
      <c r="DB592" s="1206"/>
      <c r="DC592" s="1206"/>
      <c r="DD592" s="1206">
        <f t="shared" si="15"/>
        <v>0</v>
      </c>
      <c r="DE592" s="1206"/>
      <c r="DF592" s="1206"/>
      <c r="DG592" s="1206"/>
      <c r="DH592" s="1206"/>
    </row>
    <row r="593" spans="1:112" ht="12.75">
      <c r="A593" s="35"/>
      <c r="B593" s="12" t="s">
        <v>92</v>
      </c>
      <c r="G593" s="1097"/>
      <c r="H593" s="1097"/>
      <c r="I593" s="1097"/>
      <c r="J593" s="1097"/>
      <c r="K593" s="1097"/>
      <c r="L593" s="1097"/>
      <c r="M593" s="1097"/>
      <c r="N593" s="1097"/>
      <c r="O593" s="1097"/>
      <c r="P593" s="1097"/>
      <c r="Q593" s="1097"/>
      <c r="R593" s="1097"/>
      <c r="T593" s="35"/>
      <c r="U593" s="12" t="s">
        <v>92</v>
      </c>
      <c r="Z593" s="1097"/>
      <c r="AA593" s="1097"/>
      <c r="AB593" s="1097"/>
      <c r="AC593" s="1097"/>
      <c r="AD593" s="1097"/>
      <c r="AE593" s="1097"/>
      <c r="AF593" s="1097"/>
      <c r="AG593" s="1097"/>
      <c r="AH593" s="1097"/>
      <c r="AI593" s="1097"/>
      <c r="AJ593" s="1097"/>
      <c r="AK593" s="1097"/>
      <c r="AM593" s="7" t="s">
        <v>33</v>
      </c>
      <c r="AN593" s="58"/>
      <c r="AO593" s="58"/>
      <c r="AP593" s="58"/>
      <c r="AQ593" s="58"/>
      <c r="AR593" s="1515">
        <f t="shared" si="0"/>
        <v>0</v>
      </c>
      <c r="AS593" s="1516"/>
      <c r="AT593" s="1132">
        <f t="shared" si="1"/>
        <v>0</v>
      </c>
      <c r="AU593" s="1134"/>
      <c r="AV593" s="1515">
        <f t="shared" si="2"/>
        <v>0</v>
      </c>
      <c r="AW593" s="1516"/>
      <c r="AX593" s="1132">
        <f t="shared" si="3"/>
        <v>0</v>
      </c>
      <c r="AY593" s="1134"/>
      <c r="AZ593" s="58"/>
      <c r="BA593" s="1132">
        <f t="shared" si="4"/>
        <v>0</v>
      </c>
      <c r="BB593" s="1133"/>
      <c r="BC593" s="1133"/>
      <c r="BD593" s="1133"/>
      <c r="BE593" s="1134"/>
      <c r="BF593" s="1198">
        <f t="shared" si="5"/>
        <v>0</v>
      </c>
      <c r="BG593" s="1198"/>
      <c r="BH593" s="1198"/>
      <c r="BI593" s="1198"/>
      <c r="BJ593" s="1198"/>
      <c r="BK593" s="1198">
        <f t="shared" si="6"/>
        <v>0</v>
      </c>
      <c r="BL593" s="1198"/>
      <c r="BM593" s="1198"/>
      <c r="BN593" s="1198"/>
      <c r="BO593" s="1198"/>
      <c r="BP593" s="1198">
        <f t="shared" si="7"/>
        <v>0</v>
      </c>
      <c r="BQ593" s="1198"/>
      <c r="BR593" s="1198"/>
      <c r="BS593" s="1198"/>
      <c r="BT593" s="1198"/>
      <c r="BU593" s="1198">
        <f t="shared" si="8"/>
        <v>0</v>
      </c>
      <c r="BV593" s="1198"/>
      <c r="BW593" s="1198"/>
      <c r="BX593" s="1198"/>
      <c r="BY593" s="1198"/>
      <c r="BZ593" s="1198">
        <f t="shared" si="9"/>
        <v>0</v>
      </c>
      <c r="CA593" s="1198"/>
      <c r="CB593" s="1198"/>
      <c r="CC593" s="1198"/>
      <c r="CD593" s="1198"/>
      <c r="CE593" s="1206">
        <f t="shared" si="10"/>
        <v>0</v>
      </c>
      <c r="CF593" s="1206"/>
      <c r="CG593" s="1206"/>
      <c r="CH593" s="1206"/>
      <c r="CI593" s="1206"/>
      <c r="CJ593" s="1206">
        <f t="shared" si="11"/>
        <v>0</v>
      </c>
      <c r="CK593" s="1206"/>
      <c r="CL593" s="1206"/>
      <c r="CM593" s="1206"/>
      <c r="CN593" s="1206"/>
      <c r="CO593" s="1206">
        <f t="shared" si="12"/>
        <v>0</v>
      </c>
      <c r="CP593" s="1206"/>
      <c r="CQ593" s="1206"/>
      <c r="CR593" s="1206"/>
      <c r="CS593" s="1206"/>
      <c r="CT593" s="1206">
        <f t="shared" si="13"/>
        <v>0</v>
      </c>
      <c r="CU593" s="1206"/>
      <c r="CV593" s="1206"/>
      <c r="CW593" s="1206"/>
      <c r="CX593" s="1206"/>
      <c r="CY593" s="1206">
        <f t="shared" si="14"/>
        <v>0</v>
      </c>
      <c r="CZ593" s="1206"/>
      <c r="DA593" s="1206"/>
      <c r="DB593" s="1206"/>
      <c r="DC593" s="1206"/>
      <c r="DD593" s="1206">
        <f t="shared" si="15"/>
        <v>0</v>
      </c>
      <c r="DE593" s="1206"/>
      <c r="DF593" s="1206"/>
      <c r="DG593" s="1206"/>
      <c r="DH593" s="1206"/>
    </row>
    <row r="594" spans="1:112" ht="12.75">
      <c r="A594" s="35"/>
      <c r="B594" s="12" t="s">
        <v>631</v>
      </c>
      <c r="G594" s="1097"/>
      <c r="H594" s="1097"/>
      <c r="I594" s="1097"/>
      <c r="J594" s="1097"/>
      <c r="K594" s="1097"/>
      <c r="L594" s="1097"/>
      <c r="M594" s="1097"/>
      <c r="N594" s="1097"/>
      <c r="O594" s="1097"/>
      <c r="P594" s="1097"/>
      <c r="Q594" s="1097"/>
      <c r="R594" s="1097"/>
      <c r="T594" s="35"/>
      <c r="U594" s="12" t="s">
        <v>631</v>
      </c>
      <c r="Z594" s="1119"/>
      <c r="AA594" s="1119"/>
      <c r="AB594" s="1119"/>
      <c r="AC594" s="1119"/>
      <c r="AD594" s="1119"/>
      <c r="AE594" s="1119"/>
      <c r="AF594" s="1119"/>
      <c r="AG594" s="1119"/>
      <c r="AH594" s="1119"/>
      <c r="AI594" s="1119"/>
      <c r="AJ594" s="1119"/>
      <c r="AK594" s="1119"/>
      <c r="AM594" s="58"/>
      <c r="AN594" s="58"/>
      <c r="AO594" s="58"/>
      <c r="AP594" s="58"/>
      <c r="AQ594" s="58"/>
      <c r="AR594" s="1515">
        <f t="shared" si="0"/>
        <v>0</v>
      </c>
      <c r="AS594" s="1516"/>
      <c r="AT594" s="1132">
        <f t="shared" si="1"/>
        <v>0</v>
      </c>
      <c r="AU594" s="1134"/>
      <c r="AV594" s="1515">
        <f t="shared" si="2"/>
        <v>0</v>
      </c>
      <c r="AW594" s="1516"/>
      <c r="AX594" s="1132">
        <f t="shared" si="3"/>
        <v>0</v>
      </c>
      <c r="AY594" s="1134"/>
      <c r="AZ594" s="58"/>
      <c r="BA594" s="1132">
        <f t="shared" si="4"/>
        <v>0</v>
      </c>
      <c r="BB594" s="1133"/>
      <c r="BC594" s="1133"/>
      <c r="BD594" s="1133"/>
      <c r="BE594" s="1134"/>
      <c r="BF594" s="1198">
        <f t="shared" si="5"/>
        <v>0</v>
      </c>
      <c r="BG594" s="1198"/>
      <c r="BH594" s="1198"/>
      <c r="BI594" s="1198"/>
      <c r="BJ594" s="1198"/>
      <c r="BK594" s="1198">
        <f t="shared" si="6"/>
        <v>0</v>
      </c>
      <c r="BL594" s="1198"/>
      <c r="BM594" s="1198"/>
      <c r="BN594" s="1198"/>
      <c r="BO594" s="1198"/>
      <c r="BP594" s="1198">
        <f t="shared" si="7"/>
        <v>0</v>
      </c>
      <c r="BQ594" s="1198"/>
      <c r="BR594" s="1198"/>
      <c r="BS594" s="1198"/>
      <c r="BT594" s="1198"/>
      <c r="BU594" s="1198">
        <f t="shared" si="8"/>
        <v>0</v>
      </c>
      <c r="BV594" s="1198"/>
      <c r="BW594" s="1198"/>
      <c r="BX594" s="1198"/>
      <c r="BY594" s="1198"/>
      <c r="BZ594" s="1198">
        <f t="shared" si="9"/>
        <v>0</v>
      </c>
      <c r="CA594" s="1198"/>
      <c r="CB594" s="1198"/>
      <c r="CC594" s="1198"/>
      <c r="CD594" s="1198"/>
      <c r="CE594" s="1206">
        <f t="shared" si="10"/>
        <v>0</v>
      </c>
      <c r="CF594" s="1206"/>
      <c r="CG594" s="1206"/>
      <c r="CH594" s="1206"/>
      <c r="CI594" s="1206"/>
      <c r="CJ594" s="1206">
        <f t="shared" si="11"/>
        <v>0</v>
      </c>
      <c r="CK594" s="1206"/>
      <c r="CL594" s="1206"/>
      <c r="CM594" s="1206"/>
      <c r="CN594" s="1206"/>
      <c r="CO594" s="1206">
        <f t="shared" si="12"/>
        <v>0</v>
      </c>
      <c r="CP594" s="1206"/>
      <c r="CQ594" s="1206"/>
      <c r="CR594" s="1206"/>
      <c r="CS594" s="1206"/>
      <c r="CT594" s="1206">
        <f t="shared" si="13"/>
        <v>0</v>
      </c>
      <c r="CU594" s="1206"/>
      <c r="CV594" s="1206"/>
      <c r="CW594" s="1206"/>
      <c r="CX594" s="1206"/>
      <c r="CY594" s="1206">
        <f t="shared" si="14"/>
        <v>0</v>
      </c>
      <c r="CZ594" s="1206"/>
      <c r="DA594" s="1206"/>
      <c r="DB594" s="1206"/>
      <c r="DC594" s="1206"/>
      <c r="DD594" s="1206">
        <f t="shared" si="15"/>
        <v>0</v>
      </c>
      <c r="DE594" s="1206"/>
      <c r="DF594" s="1206"/>
      <c r="DG594" s="1206"/>
      <c r="DH594" s="1206"/>
    </row>
    <row r="595" spans="1:112" ht="12.75">
      <c r="A595" s="35"/>
      <c r="B595" s="12" t="s">
        <v>19</v>
      </c>
      <c r="G595" s="1097"/>
      <c r="H595" s="1097"/>
      <c r="I595" s="1097"/>
      <c r="J595" s="1097"/>
      <c r="K595" s="1097"/>
      <c r="L595" s="1097"/>
      <c r="M595" s="1097"/>
      <c r="N595" s="1097"/>
      <c r="O595" s="1097"/>
      <c r="P595" s="1097"/>
      <c r="Q595" s="1097"/>
      <c r="R595" s="1097"/>
      <c r="T595" s="35"/>
      <c r="U595" s="12" t="s">
        <v>19</v>
      </c>
      <c r="Z595" s="1119"/>
      <c r="AA595" s="1119"/>
      <c r="AB595" s="1119"/>
      <c r="AC595" s="1119"/>
      <c r="AD595" s="1119"/>
      <c r="AE595" s="1119"/>
      <c r="AF595" s="1119"/>
      <c r="AG595" s="1119"/>
      <c r="AH595" s="1119"/>
      <c r="AI595" s="1119"/>
      <c r="AJ595" s="1119"/>
      <c r="AK595" s="1119"/>
      <c r="AM595" s="58"/>
      <c r="AN595" s="58"/>
      <c r="AO595" s="58"/>
      <c r="AP595" s="58"/>
      <c r="AQ595" s="58"/>
      <c r="AR595" s="1515">
        <f t="shared" si="0"/>
        <v>0</v>
      </c>
      <c r="AS595" s="1516"/>
      <c r="AT595" s="1132">
        <f t="shared" si="1"/>
        <v>0</v>
      </c>
      <c r="AU595" s="1134"/>
      <c r="AV595" s="1515">
        <f t="shared" si="2"/>
        <v>0</v>
      </c>
      <c r="AW595" s="1516"/>
      <c r="AX595" s="1132">
        <f t="shared" si="3"/>
        <v>0</v>
      </c>
      <c r="AY595" s="1134"/>
      <c r="AZ595" s="58"/>
      <c r="BA595" s="1132">
        <f t="shared" si="4"/>
        <v>0</v>
      </c>
      <c r="BB595" s="1133"/>
      <c r="BC595" s="1133"/>
      <c r="BD595" s="1133"/>
      <c r="BE595" s="1134"/>
      <c r="BF595" s="1198">
        <f t="shared" si="5"/>
        <v>0</v>
      </c>
      <c r="BG595" s="1198"/>
      <c r="BH595" s="1198"/>
      <c r="BI595" s="1198"/>
      <c r="BJ595" s="1198"/>
      <c r="BK595" s="1198">
        <f t="shared" si="6"/>
        <v>0</v>
      </c>
      <c r="BL595" s="1198"/>
      <c r="BM595" s="1198"/>
      <c r="BN595" s="1198"/>
      <c r="BO595" s="1198"/>
      <c r="BP595" s="1198">
        <f t="shared" si="7"/>
        <v>0</v>
      </c>
      <c r="BQ595" s="1198"/>
      <c r="BR595" s="1198"/>
      <c r="BS595" s="1198"/>
      <c r="BT595" s="1198"/>
      <c r="BU595" s="1198">
        <f t="shared" si="8"/>
        <v>0</v>
      </c>
      <c r="BV595" s="1198"/>
      <c r="BW595" s="1198"/>
      <c r="BX595" s="1198"/>
      <c r="BY595" s="1198"/>
      <c r="BZ595" s="1198">
        <f t="shared" si="9"/>
        <v>0</v>
      </c>
      <c r="CA595" s="1198"/>
      <c r="CB595" s="1198"/>
      <c r="CC595" s="1198"/>
      <c r="CD595" s="1198"/>
      <c r="CE595" s="1206">
        <f t="shared" si="10"/>
        <v>0</v>
      </c>
      <c r="CF595" s="1206"/>
      <c r="CG595" s="1206"/>
      <c r="CH595" s="1206"/>
      <c r="CI595" s="1206"/>
      <c r="CJ595" s="1206">
        <f t="shared" si="11"/>
        <v>0</v>
      </c>
      <c r="CK595" s="1206"/>
      <c r="CL595" s="1206"/>
      <c r="CM595" s="1206"/>
      <c r="CN595" s="1206"/>
      <c r="CO595" s="1206">
        <f t="shared" si="12"/>
        <v>0</v>
      </c>
      <c r="CP595" s="1206"/>
      <c r="CQ595" s="1206"/>
      <c r="CR595" s="1206"/>
      <c r="CS595" s="1206"/>
      <c r="CT595" s="1206">
        <f t="shared" si="13"/>
        <v>0</v>
      </c>
      <c r="CU595" s="1206"/>
      <c r="CV595" s="1206"/>
      <c r="CW595" s="1206"/>
      <c r="CX595" s="1206"/>
      <c r="CY595" s="1206">
        <f t="shared" si="14"/>
        <v>0</v>
      </c>
      <c r="CZ595" s="1206"/>
      <c r="DA595" s="1206"/>
      <c r="DB595" s="1206"/>
      <c r="DC595" s="1206"/>
      <c r="DD595" s="1206">
        <f t="shared" si="15"/>
        <v>0</v>
      </c>
      <c r="DE595" s="1206"/>
      <c r="DF595" s="1206"/>
      <c r="DG595" s="1206"/>
      <c r="DH595" s="1206"/>
    </row>
    <row r="596" spans="1:112" ht="12.75">
      <c r="A596" s="35"/>
      <c r="B596" s="12" t="s">
        <v>338</v>
      </c>
      <c r="G596" s="1101"/>
      <c r="H596" s="1101"/>
      <c r="I596" s="1101"/>
      <c r="J596" s="1101"/>
      <c r="K596" s="1101"/>
      <c r="L596" s="1101"/>
      <c r="O596" s="140" t="s">
        <v>220</v>
      </c>
      <c r="P596" s="1102"/>
      <c r="Q596" s="1102"/>
      <c r="R596" s="1102"/>
      <c r="T596" s="35"/>
      <c r="U596" s="12" t="s">
        <v>338</v>
      </c>
      <c r="Z596" s="1101"/>
      <c r="AA596" s="1101"/>
      <c r="AB596" s="1101"/>
      <c r="AC596" s="1101"/>
      <c r="AD596" s="1101"/>
      <c r="AE596" s="1101"/>
      <c r="AH596" s="140" t="s">
        <v>220</v>
      </c>
      <c r="AI596" s="1102"/>
      <c r="AJ596" s="1102"/>
      <c r="AK596" s="1102"/>
      <c r="AM596" s="58"/>
      <c r="AN596" s="58"/>
      <c r="AO596" s="58"/>
      <c r="AP596" s="58"/>
      <c r="AQ596" s="58"/>
      <c r="AR596" s="1515">
        <f t="shared" si="0"/>
        <v>0</v>
      </c>
      <c r="AS596" s="1516"/>
      <c r="AT596" s="1132">
        <f t="shared" si="1"/>
        <v>0</v>
      </c>
      <c r="AU596" s="1134"/>
      <c r="AV596" s="1515">
        <f t="shared" si="2"/>
        <v>0</v>
      </c>
      <c r="AW596" s="1516"/>
      <c r="AX596" s="1132">
        <f t="shared" si="3"/>
        <v>0</v>
      </c>
      <c r="AY596" s="1134"/>
      <c r="AZ596" s="58"/>
      <c r="BA596" s="1132">
        <f t="shared" si="4"/>
        <v>0</v>
      </c>
      <c r="BB596" s="1133"/>
      <c r="BC596" s="1133"/>
      <c r="BD596" s="1133"/>
      <c r="BE596" s="1134"/>
      <c r="BF596" s="1198">
        <f t="shared" si="5"/>
        <v>0</v>
      </c>
      <c r="BG596" s="1198"/>
      <c r="BH596" s="1198"/>
      <c r="BI596" s="1198"/>
      <c r="BJ596" s="1198"/>
      <c r="BK596" s="1198">
        <f t="shared" si="6"/>
        <v>0</v>
      </c>
      <c r="BL596" s="1198"/>
      <c r="BM596" s="1198"/>
      <c r="BN596" s="1198"/>
      <c r="BO596" s="1198"/>
      <c r="BP596" s="1198">
        <f t="shared" si="7"/>
        <v>0</v>
      </c>
      <c r="BQ596" s="1198"/>
      <c r="BR596" s="1198"/>
      <c r="BS596" s="1198"/>
      <c r="BT596" s="1198"/>
      <c r="BU596" s="1198">
        <f t="shared" si="8"/>
        <v>0</v>
      </c>
      <c r="BV596" s="1198"/>
      <c r="BW596" s="1198"/>
      <c r="BX596" s="1198"/>
      <c r="BY596" s="1198"/>
      <c r="BZ596" s="1198">
        <f t="shared" si="9"/>
        <v>0</v>
      </c>
      <c r="CA596" s="1198"/>
      <c r="CB596" s="1198"/>
      <c r="CC596" s="1198"/>
      <c r="CD596" s="1198"/>
      <c r="CE596" s="1206">
        <f t="shared" si="10"/>
        <v>0</v>
      </c>
      <c r="CF596" s="1206"/>
      <c r="CG596" s="1206"/>
      <c r="CH596" s="1206"/>
      <c r="CI596" s="1206"/>
      <c r="CJ596" s="1206">
        <f t="shared" si="11"/>
        <v>0</v>
      </c>
      <c r="CK596" s="1206"/>
      <c r="CL596" s="1206"/>
      <c r="CM596" s="1206"/>
      <c r="CN596" s="1206"/>
      <c r="CO596" s="1206">
        <f t="shared" si="12"/>
        <v>0</v>
      </c>
      <c r="CP596" s="1206"/>
      <c r="CQ596" s="1206"/>
      <c r="CR596" s="1206"/>
      <c r="CS596" s="1206"/>
      <c r="CT596" s="1206">
        <f t="shared" si="13"/>
        <v>0</v>
      </c>
      <c r="CU596" s="1206"/>
      <c r="CV596" s="1206"/>
      <c r="CW596" s="1206"/>
      <c r="CX596" s="1206"/>
      <c r="CY596" s="1206">
        <f t="shared" si="14"/>
        <v>0</v>
      </c>
      <c r="CZ596" s="1206"/>
      <c r="DA596" s="1206"/>
      <c r="DB596" s="1206"/>
      <c r="DC596" s="1206"/>
      <c r="DD596" s="1206">
        <f t="shared" si="15"/>
        <v>0</v>
      </c>
      <c r="DE596" s="1206"/>
      <c r="DF596" s="1206"/>
      <c r="DG596" s="1206"/>
      <c r="DH596" s="1206"/>
    </row>
    <row r="597" spans="1:112" s="7" customFormat="1" ht="12.75">
      <c r="A597" s="35"/>
      <c r="B597" s="12" t="s">
        <v>20</v>
      </c>
      <c r="C597" s="12"/>
      <c r="D597" s="12"/>
      <c r="E597" s="12"/>
      <c r="F597" s="12"/>
      <c r="G597" s="12"/>
      <c r="H597" s="1097"/>
      <c r="I597" s="1097"/>
      <c r="J597" s="1097"/>
      <c r="K597" s="1097"/>
      <c r="L597" s="1097"/>
      <c r="M597" s="1097"/>
      <c r="N597" s="1097"/>
      <c r="O597" s="1097"/>
      <c r="P597" s="1097"/>
      <c r="Q597" s="1097"/>
      <c r="R597" s="1097"/>
      <c r="S597" s="12"/>
      <c r="T597" s="35"/>
      <c r="U597" s="12" t="s">
        <v>20</v>
      </c>
      <c r="V597" s="12"/>
      <c r="W597" s="12"/>
      <c r="X597" s="12"/>
      <c r="Y597" s="12"/>
      <c r="Z597" s="12"/>
      <c r="AA597" s="1097"/>
      <c r="AB597" s="1097"/>
      <c r="AC597" s="1097"/>
      <c r="AD597" s="1097"/>
      <c r="AE597" s="1097"/>
      <c r="AF597" s="1097"/>
      <c r="AG597" s="1097"/>
      <c r="AH597" s="1097"/>
      <c r="AI597" s="1097"/>
      <c r="AJ597" s="1097"/>
      <c r="AK597" s="1097"/>
      <c r="AL597" s="12"/>
      <c r="AM597" s="58"/>
      <c r="AN597" s="58"/>
      <c r="AO597" s="58"/>
      <c r="AP597" s="58"/>
      <c r="AQ597" s="58"/>
      <c r="AR597" s="1515">
        <f t="shared" si="0"/>
        <v>0</v>
      </c>
      <c r="AS597" s="1516"/>
      <c r="AT597" s="1132">
        <f t="shared" si="1"/>
        <v>0</v>
      </c>
      <c r="AU597" s="1134"/>
      <c r="AV597" s="1515">
        <f t="shared" si="2"/>
        <v>0</v>
      </c>
      <c r="AW597" s="1516"/>
      <c r="AX597" s="1132">
        <f t="shared" si="3"/>
        <v>0</v>
      </c>
      <c r="AY597" s="1134"/>
      <c r="AZ597" s="58"/>
      <c r="BA597" s="1132">
        <f t="shared" si="4"/>
        <v>0</v>
      </c>
      <c r="BB597" s="1133"/>
      <c r="BC597" s="1133"/>
      <c r="BD597" s="1133"/>
      <c r="BE597" s="1134"/>
      <c r="BF597" s="1198">
        <f t="shared" si="5"/>
        <v>0</v>
      </c>
      <c r="BG597" s="1198"/>
      <c r="BH597" s="1198"/>
      <c r="BI597" s="1198"/>
      <c r="BJ597" s="1198"/>
      <c r="BK597" s="1198">
        <f t="shared" si="6"/>
        <v>0</v>
      </c>
      <c r="BL597" s="1198"/>
      <c r="BM597" s="1198"/>
      <c r="BN597" s="1198"/>
      <c r="BO597" s="1198"/>
      <c r="BP597" s="1198">
        <f t="shared" si="7"/>
        <v>0</v>
      </c>
      <c r="BQ597" s="1198"/>
      <c r="BR597" s="1198"/>
      <c r="BS597" s="1198"/>
      <c r="BT597" s="1198"/>
      <c r="BU597" s="1198">
        <f t="shared" si="8"/>
        <v>0</v>
      </c>
      <c r="BV597" s="1198"/>
      <c r="BW597" s="1198"/>
      <c r="BX597" s="1198"/>
      <c r="BY597" s="1198"/>
      <c r="BZ597" s="1198">
        <f t="shared" si="9"/>
        <v>0</v>
      </c>
      <c r="CA597" s="1198"/>
      <c r="CB597" s="1198"/>
      <c r="CC597" s="1198"/>
      <c r="CD597" s="1198"/>
      <c r="CE597" s="1206">
        <f t="shared" si="10"/>
        <v>0</v>
      </c>
      <c r="CF597" s="1206"/>
      <c r="CG597" s="1206"/>
      <c r="CH597" s="1206"/>
      <c r="CI597" s="1206"/>
      <c r="CJ597" s="1206">
        <f t="shared" si="11"/>
        <v>0</v>
      </c>
      <c r="CK597" s="1206"/>
      <c r="CL597" s="1206"/>
      <c r="CM597" s="1206"/>
      <c r="CN597" s="1206"/>
      <c r="CO597" s="1206">
        <f t="shared" si="12"/>
        <v>0</v>
      </c>
      <c r="CP597" s="1206"/>
      <c r="CQ597" s="1206"/>
      <c r="CR597" s="1206"/>
      <c r="CS597" s="1206"/>
      <c r="CT597" s="1206">
        <f t="shared" si="13"/>
        <v>0</v>
      </c>
      <c r="CU597" s="1206"/>
      <c r="CV597" s="1206"/>
      <c r="CW597" s="1206"/>
      <c r="CX597" s="1206"/>
      <c r="CY597" s="1206">
        <f t="shared" si="14"/>
        <v>0</v>
      </c>
      <c r="CZ597" s="1206"/>
      <c r="DA597" s="1206"/>
      <c r="DB597" s="1206"/>
      <c r="DC597" s="1206"/>
      <c r="DD597" s="1206">
        <f t="shared" si="15"/>
        <v>0</v>
      </c>
      <c r="DE597" s="1206"/>
      <c r="DF597" s="1206"/>
      <c r="DG597" s="1206"/>
      <c r="DH597" s="1206"/>
    </row>
    <row r="598" spans="1:112" s="7" customFormat="1" ht="12.75">
      <c r="A598" s="35"/>
      <c r="B598" s="12" t="s">
        <v>22</v>
      </c>
      <c r="C598" s="12"/>
      <c r="D598" s="12"/>
      <c r="E598" s="12"/>
      <c r="F598" s="12"/>
      <c r="G598" s="12"/>
      <c r="H598" s="12"/>
      <c r="I598" s="12"/>
      <c r="J598" s="12"/>
      <c r="K598" s="12"/>
      <c r="L598" s="12"/>
      <c r="M598" s="12"/>
      <c r="N598" s="1098" t="s">
        <v>723</v>
      </c>
      <c r="O598" s="1098"/>
      <c r="P598" s="12"/>
      <c r="Q598" s="12"/>
      <c r="R598" s="12"/>
      <c r="S598" s="12"/>
      <c r="T598" s="35"/>
      <c r="U598" s="12" t="s">
        <v>22</v>
      </c>
      <c r="V598" s="12"/>
      <c r="W598" s="12"/>
      <c r="X598" s="12"/>
      <c r="Y598" s="12"/>
      <c r="Z598" s="12"/>
      <c r="AA598" s="12"/>
      <c r="AB598" s="12"/>
      <c r="AC598" s="12"/>
      <c r="AD598" s="12"/>
      <c r="AE598" s="12"/>
      <c r="AF598" s="12"/>
      <c r="AG598" s="1098" t="s">
        <v>723</v>
      </c>
      <c r="AH598" s="1098"/>
      <c r="AI598" s="12"/>
      <c r="AJ598" s="12"/>
      <c r="AK598" s="12"/>
      <c r="AL598" s="12"/>
      <c r="AM598" s="58"/>
      <c r="AN598" s="58"/>
      <c r="AO598" s="58"/>
      <c r="AP598" s="58"/>
      <c r="AQ598" s="58"/>
      <c r="AR598" s="1515">
        <f t="shared" si="0"/>
        <v>0</v>
      </c>
      <c r="AS598" s="1516"/>
      <c r="AT598" s="1132">
        <f t="shared" si="1"/>
        <v>0</v>
      </c>
      <c r="AU598" s="1134"/>
      <c r="AV598" s="1515">
        <f t="shared" si="2"/>
        <v>0</v>
      </c>
      <c r="AW598" s="1516"/>
      <c r="AX598" s="1132">
        <f t="shared" si="3"/>
        <v>0</v>
      </c>
      <c r="AY598" s="1134"/>
      <c r="AZ598" s="58"/>
      <c r="BA598" s="1132">
        <f t="shared" si="4"/>
        <v>0</v>
      </c>
      <c r="BB598" s="1133"/>
      <c r="BC598" s="1133"/>
      <c r="BD598" s="1133"/>
      <c r="BE598" s="1134"/>
      <c r="BF598" s="1198">
        <f t="shared" si="5"/>
        <v>0</v>
      </c>
      <c r="BG598" s="1198"/>
      <c r="BH598" s="1198"/>
      <c r="BI598" s="1198"/>
      <c r="BJ598" s="1198"/>
      <c r="BK598" s="1198">
        <f t="shared" si="6"/>
        <v>0</v>
      </c>
      <c r="BL598" s="1198"/>
      <c r="BM598" s="1198"/>
      <c r="BN598" s="1198"/>
      <c r="BO598" s="1198"/>
      <c r="BP598" s="1198">
        <f t="shared" si="7"/>
        <v>0</v>
      </c>
      <c r="BQ598" s="1198"/>
      <c r="BR598" s="1198"/>
      <c r="BS598" s="1198"/>
      <c r="BT598" s="1198"/>
      <c r="BU598" s="1198">
        <f t="shared" si="8"/>
        <v>0</v>
      </c>
      <c r="BV598" s="1198"/>
      <c r="BW598" s="1198"/>
      <c r="BX598" s="1198"/>
      <c r="BY598" s="1198"/>
      <c r="BZ598" s="1198">
        <f t="shared" si="9"/>
        <v>0</v>
      </c>
      <c r="CA598" s="1198"/>
      <c r="CB598" s="1198"/>
      <c r="CC598" s="1198"/>
      <c r="CD598" s="1198"/>
      <c r="CE598" s="1206">
        <f t="shared" si="10"/>
        <v>0</v>
      </c>
      <c r="CF598" s="1206"/>
      <c r="CG598" s="1206"/>
      <c r="CH598" s="1206"/>
      <c r="CI598" s="1206"/>
      <c r="CJ598" s="1206">
        <f t="shared" si="11"/>
        <v>0</v>
      </c>
      <c r="CK598" s="1206"/>
      <c r="CL598" s="1206"/>
      <c r="CM598" s="1206"/>
      <c r="CN598" s="1206"/>
      <c r="CO598" s="1206">
        <f t="shared" si="12"/>
        <v>0</v>
      </c>
      <c r="CP598" s="1206"/>
      <c r="CQ598" s="1206"/>
      <c r="CR598" s="1206"/>
      <c r="CS598" s="1206"/>
      <c r="CT598" s="1206">
        <f t="shared" si="13"/>
        <v>0</v>
      </c>
      <c r="CU598" s="1206"/>
      <c r="CV598" s="1206"/>
      <c r="CW598" s="1206"/>
      <c r="CX598" s="1206"/>
      <c r="CY598" s="1206">
        <f t="shared" si="14"/>
        <v>0</v>
      </c>
      <c r="CZ598" s="1206"/>
      <c r="DA598" s="1206"/>
      <c r="DB598" s="1206"/>
      <c r="DC598" s="1206"/>
      <c r="DD598" s="1206">
        <f t="shared" si="15"/>
        <v>0</v>
      </c>
      <c r="DE598" s="1206"/>
      <c r="DF598" s="1206"/>
      <c r="DG598" s="1206"/>
      <c r="DH598" s="1206"/>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5">
        <f t="shared" si="0"/>
        <v>0</v>
      </c>
      <c r="AS599" s="1516"/>
      <c r="AT599" s="1132">
        <f t="shared" si="1"/>
        <v>0</v>
      </c>
      <c r="AU599" s="1134"/>
      <c r="AV599" s="1515">
        <f t="shared" si="2"/>
        <v>0</v>
      </c>
      <c r="AW599" s="1516"/>
      <c r="AX599" s="1132">
        <f t="shared" si="3"/>
        <v>0</v>
      </c>
      <c r="AY599" s="1134"/>
      <c r="AZ599" s="58"/>
      <c r="BA599" s="1132">
        <f t="shared" si="4"/>
        <v>0</v>
      </c>
      <c r="BB599" s="1133"/>
      <c r="BC599" s="1133"/>
      <c r="BD599" s="1133"/>
      <c r="BE599" s="1134"/>
      <c r="BF599" s="1198">
        <f t="shared" si="5"/>
        <v>0</v>
      </c>
      <c r="BG599" s="1198"/>
      <c r="BH599" s="1198"/>
      <c r="BI599" s="1198"/>
      <c r="BJ599" s="1198"/>
      <c r="BK599" s="1198">
        <f t="shared" si="6"/>
        <v>0</v>
      </c>
      <c r="BL599" s="1198"/>
      <c r="BM599" s="1198"/>
      <c r="BN599" s="1198"/>
      <c r="BO599" s="1198"/>
      <c r="BP599" s="1198">
        <f t="shared" si="7"/>
        <v>0</v>
      </c>
      <c r="BQ599" s="1198"/>
      <c r="BR599" s="1198"/>
      <c r="BS599" s="1198"/>
      <c r="BT599" s="1198"/>
      <c r="BU599" s="1198">
        <f t="shared" si="8"/>
        <v>0</v>
      </c>
      <c r="BV599" s="1198"/>
      <c r="BW599" s="1198"/>
      <c r="BX599" s="1198"/>
      <c r="BY599" s="1198"/>
      <c r="BZ599" s="1198">
        <f t="shared" si="9"/>
        <v>0</v>
      </c>
      <c r="CA599" s="1198"/>
      <c r="CB599" s="1198"/>
      <c r="CC599" s="1198"/>
      <c r="CD599" s="1198"/>
      <c r="CE599" s="1206">
        <f t="shared" si="10"/>
        <v>0</v>
      </c>
      <c r="CF599" s="1206"/>
      <c r="CG599" s="1206"/>
      <c r="CH599" s="1206"/>
      <c r="CI599" s="1206"/>
      <c r="CJ599" s="1206">
        <f t="shared" si="11"/>
        <v>0</v>
      </c>
      <c r="CK599" s="1206"/>
      <c r="CL599" s="1206"/>
      <c r="CM599" s="1206"/>
      <c r="CN599" s="1206"/>
      <c r="CO599" s="1206">
        <f t="shared" si="12"/>
        <v>0</v>
      </c>
      <c r="CP599" s="1206"/>
      <c r="CQ599" s="1206"/>
      <c r="CR599" s="1206"/>
      <c r="CS599" s="1206"/>
      <c r="CT599" s="1206">
        <f t="shared" si="13"/>
        <v>0</v>
      </c>
      <c r="CU599" s="1206"/>
      <c r="CV599" s="1206"/>
      <c r="CW599" s="1206"/>
      <c r="CX599" s="1206"/>
      <c r="CY599" s="1206">
        <f t="shared" si="14"/>
        <v>0</v>
      </c>
      <c r="CZ599" s="1206"/>
      <c r="DA599" s="1206"/>
      <c r="DB599" s="1206"/>
      <c r="DC599" s="1206"/>
      <c r="DD599" s="1206">
        <f t="shared" si="15"/>
        <v>0</v>
      </c>
      <c r="DE599" s="1206"/>
      <c r="DF599" s="1206"/>
      <c r="DG599" s="1206"/>
      <c r="DH599" s="1206"/>
    </row>
    <row r="600" spans="1:112" ht="12.75">
      <c r="A600" s="87" t="s">
        <v>386</v>
      </c>
      <c r="B600" s="12" t="s">
        <v>510</v>
      </c>
      <c r="G600" s="1099">
        <f>C555</f>
        <v>0</v>
      </c>
      <c r="H600" s="1099"/>
      <c r="I600" s="1099"/>
      <c r="J600" s="1099"/>
      <c r="K600" s="1099"/>
      <c r="L600" s="1099"/>
      <c r="M600" s="1099"/>
      <c r="N600" s="1099"/>
      <c r="O600" s="1099"/>
      <c r="P600" s="1099"/>
      <c r="Q600" s="1099"/>
      <c r="R600" s="1099"/>
      <c r="T600" s="87" t="s">
        <v>387</v>
      </c>
      <c r="U600" s="12" t="s">
        <v>510</v>
      </c>
      <c r="Z600" s="1099">
        <f>C556</f>
        <v>0</v>
      </c>
      <c r="AA600" s="1099"/>
      <c r="AB600" s="1099"/>
      <c r="AC600" s="1099"/>
      <c r="AD600" s="1099"/>
      <c r="AE600" s="1099"/>
      <c r="AF600" s="1099"/>
      <c r="AG600" s="1099"/>
      <c r="AH600" s="1099"/>
      <c r="AI600" s="1099"/>
      <c r="AJ600" s="1099"/>
      <c r="AK600" s="1099"/>
      <c r="AM600" s="58"/>
      <c r="AN600" s="58"/>
      <c r="AO600" s="58"/>
      <c r="AP600" s="58"/>
      <c r="AQ600" s="58"/>
      <c r="AR600" s="1515">
        <f t="shared" si="0"/>
        <v>0</v>
      </c>
      <c r="AS600" s="1516"/>
      <c r="AT600" s="1132">
        <f t="shared" si="1"/>
        <v>0</v>
      </c>
      <c r="AU600" s="1134"/>
      <c r="AV600" s="1515">
        <f t="shared" si="2"/>
        <v>0</v>
      </c>
      <c r="AW600" s="1516"/>
      <c r="AX600" s="1132">
        <f t="shared" si="3"/>
        <v>0</v>
      </c>
      <c r="AY600" s="1134"/>
      <c r="AZ600" s="58"/>
      <c r="BA600" s="1132">
        <f t="shared" si="4"/>
        <v>0</v>
      </c>
      <c r="BB600" s="1133"/>
      <c r="BC600" s="1133"/>
      <c r="BD600" s="1133"/>
      <c r="BE600" s="1134"/>
      <c r="BF600" s="1198">
        <f t="shared" si="5"/>
        <v>0</v>
      </c>
      <c r="BG600" s="1198"/>
      <c r="BH600" s="1198"/>
      <c r="BI600" s="1198"/>
      <c r="BJ600" s="1198"/>
      <c r="BK600" s="1198">
        <f t="shared" si="6"/>
        <v>0</v>
      </c>
      <c r="BL600" s="1198"/>
      <c r="BM600" s="1198"/>
      <c r="BN600" s="1198"/>
      <c r="BO600" s="1198"/>
      <c r="BP600" s="1198">
        <f t="shared" si="7"/>
        <v>0</v>
      </c>
      <c r="BQ600" s="1198"/>
      <c r="BR600" s="1198"/>
      <c r="BS600" s="1198"/>
      <c r="BT600" s="1198"/>
      <c r="BU600" s="1198">
        <f t="shared" si="8"/>
        <v>0</v>
      </c>
      <c r="BV600" s="1198"/>
      <c r="BW600" s="1198"/>
      <c r="BX600" s="1198"/>
      <c r="BY600" s="1198"/>
      <c r="BZ600" s="1198">
        <f t="shared" si="9"/>
        <v>0</v>
      </c>
      <c r="CA600" s="1198"/>
      <c r="CB600" s="1198"/>
      <c r="CC600" s="1198"/>
      <c r="CD600" s="1198"/>
      <c r="CE600" s="1206">
        <f t="shared" si="10"/>
        <v>0</v>
      </c>
      <c r="CF600" s="1206"/>
      <c r="CG600" s="1206"/>
      <c r="CH600" s="1206"/>
      <c r="CI600" s="1206"/>
      <c r="CJ600" s="1206">
        <f t="shared" si="11"/>
        <v>0</v>
      </c>
      <c r="CK600" s="1206"/>
      <c r="CL600" s="1206"/>
      <c r="CM600" s="1206"/>
      <c r="CN600" s="1206"/>
      <c r="CO600" s="1206">
        <f t="shared" si="12"/>
        <v>0</v>
      </c>
      <c r="CP600" s="1206"/>
      <c r="CQ600" s="1206"/>
      <c r="CR600" s="1206"/>
      <c r="CS600" s="1206"/>
      <c r="CT600" s="1206">
        <f t="shared" si="13"/>
        <v>0</v>
      </c>
      <c r="CU600" s="1206"/>
      <c r="CV600" s="1206"/>
      <c r="CW600" s="1206"/>
      <c r="CX600" s="1206"/>
      <c r="CY600" s="1206">
        <f t="shared" si="14"/>
        <v>0</v>
      </c>
      <c r="CZ600" s="1206"/>
      <c r="DA600" s="1206"/>
      <c r="DB600" s="1206"/>
      <c r="DC600" s="1206"/>
      <c r="DD600" s="1206">
        <f t="shared" si="15"/>
        <v>0</v>
      </c>
      <c r="DE600" s="1206"/>
      <c r="DF600" s="1206"/>
      <c r="DG600" s="1206"/>
      <c r="DH600" s="1206"/>
    </row>
    <row r="601" spans="1:112" ht="12.75">
      <c r="B601" s="12" t="s">
        <v>92</v>
      </c>
      <c r="G601" s="1097"/>
      <c r="H601" s="1097"/>
      <c r="I601" s="1097"/>
      <c r="J601" s="1097"/>
      <c r="K601" s="1097"/>
      <c r="L601" s="1097"/>
      <c r="M601" s="1097"/>
      <c r="N601" s="1097"/>
      <c r="O601" s="1097"/>
      <c r="P601" s="1097"/>
      <c r="Q601" s="1097"/>
      <c r="R601" s="1097"/>
      <c r="U601" s="12" t="s">
        <v>92</v>
      </c>
      <c r="Z601" s="1097"/>
      <c r="AA601" s="1097"/>
      <c r="AB601" s="1097"/>
      <c r="AC601" s="1097"/>
      <c r="AD601" s="1097"/>
      <c r="AE601" s="1097"/>
      <c r="AF601" s="1097"/>
      <c r="AG601" s="1097"/>
      <c r="AH601" s="1097"/>
      <c r="AI601" s="1097"/>
      <c r="AJ601" s="1097"/>
      <c r="AK601" s="1097"/>
      <c r="AM601" s="58"/>
      <c r="AN601" s="58"/>
      <c r="AO601" s="58"/>
      <c r="AP601" s="58"/>
      <c r="AQ601" s="58"/>
      <c r="AR601" s="1515">
        <f t="shared" si="0"/>
        <v>0</v>
      </c>
      <c r="AS601" s="1516"/>
      <c r="AT601" s="1132">
        <f t="shared" si="1"/>
        <v>0</v>
      </c>
      <c r="AU601" s="1134"/>
      <c r="AV601" s="1515">
        <f t="shared" si="2"/>
        <v>0</v>
      </c>
      <c r="AW601" s="1516"/>
      <c r="AX601" s="1132">
        <f t="shared" si="3"/>
        <v>0</v>
      </c>
      <c r="AY601" s="1134"/>
      <c r="AZ601" s="58"/>
      <c r="BA601" s="1132">
        <f t="shared" si="4"/>
        <v>0</v>
      </c>
      <c r="BB601" s="1133"/>
      <c r="BC601" s="1133"/>
      <c r="BD601" s="1133"/>
      <c r="BE601" s="1134"/>
      <c r="BF601" s="1198">
        <f t="shared" si="5"/>
        <v>0</v>
      </c>
      <c r="BG601" s="1198"/>
      <c r="BH601" s="1198"/>
      <c r="BI601" s="1198"/>
      <c r="BJ601" s="1198"/>
      <c r="BK601" s="1198">
        <f t="shared" si="6"/>
        <v>0</v>
      </c>
      <c r="BL601" s="1198"/>
      <c r="BM601" s="1198"/>
      <c r="BN601" s="1198"/>
      <c r="BO601" s="1198"/>
      <c r="BP601" s="1198">
        <f t="shared" si="7"/>
        <v>0</v>
      </c>
      <c r="BQ601" s="1198"/>
      <c r="BR601" s="1198"/>
      <c r="BS601" s="1198"/>
      <c r="BT601" s="1198"/>
      <c r="BU601" s="1198">
        <f t="shared" si="8"/>
        <v>0</v>
      </c>
      <c r="BV601" s="1198"/>
      <c r="BW601" s="1198"/>
      <c r="BX601" s="1198"/>
      <c r="BY601" s="1198"/>
      <c r="BZ601" s="1198">
        <f t="shared" si="9"/>
        <v>0</v>
      </c>
      <c r="CA601" s="1198"/>
      <c r="CB601" s="1198"/>
      <c r="CC601" s="1198"/>
      <c r="CD601" s="1198"/>
      <c r="CE601" s="1206">
        <f t="shared" si="10"/>
        <v>0</v>
      </c>
      <c r="CF601" s="1206"/>
      <c r="CG601" s="1206"/>
      <c r="CH601" s="1206"/>
      <c r="CI601" s="1206"/>
      <c r="CJ601" s="1206">
        <f t="shared" si="11"/>
        <v>0</v>
      </c>
      <c r="CK601" s="1206"/>
      <c r="CL601" s="1206"/>
      <c r="CM601" s="1206"/>
      <c r="CN601" s="1206"/>
      <c r="CO601" s="1206">
        <f t="shared" si="12"/>
        <v>0</v>
      </c>
      <c r="CP601" s="1206"/>
      <c r="CQ601" s="1206"/>
      <c r="CR601" s="1206"/>
      <c r="CS601" s="1206"/>
      <c r="CT601" s="1206">
        <f t="shared" si="13"/>
        <v>0</v>
      </c>
      <c r="CU601" s="1206"/>
      <c r="CV601" s="1206"/>
      <c r="CW601" s="1206"/>
      <c r="CX601" s="1206"/>
      <c r="CY601" s="1206">
        <f t="shared" si="14"/>
        <v>0</v>
      </c>
      <c r="CZ601" s="1206"/>
      <c r="DA601" s="1206"/>
      <c r="DB601" s="1206"/>
      <c r="DC601" s="1206"/>
      <c r="DD601" s="1206">
        <f t="shared" si="15"/>
        <v>0</v>
      </c>
      <c r="DE601" s="1206"/>
      <c r="DF601" s="1206"/>
      <c r="DG601" s="1206"/>
      <c r="DH601" s="1206"/>
    </row>
    <row r="602" spans="1:112" ht="12.75">
      <c r="B602" s="12" t="s">
        <v>631</v>
      </c>
      <c r="G602" s="1097"/>
      <c r="H602" s="1097"/>
      <c r="I602" s="1097"/>
      <c r="J602" s="1097"/>
      <c r="K602" s="1097"/>
      <c r="L602" s="1097"/>
      <c r="M602" s="1097"/>
      <c r="N602" s="1097"/>
      <c r="O602" s="1097"/>
      <c r="P602" s="1097"/>
      <c r="Q602" s="1097"/>
      <c r="R602" s="1097"/>
      <c r="U602" s="12" t="s">
        <v>631</v>
      </c>
      <c r="Z602" s="1119"/>
      <c r="AA602" s="1119"/>
      <c r="AB602" s="1119"/>
      <c r="AC602" s="1119"/>
      <c r="AD602" s="1119"/>
      <c r="AE602" s="1119"/>
      <c r="AF602" s="1119"/>
      <c r="AG602" s="1119"/>
      <c r="AH602" s="1119"/>
      <c r="AI602" s="1119"/>
      <c r="AJ602" s="1119"/>
      <c r="AK602" s="1119"/>
      <c r="AM602" s="58"/>
      <c r="AN602" s="58"/>
      <c r="AO602" s="58"/>
      <c r="AP602" s="58"/>
      <c r="AQ602" s="58"/>
      <c r="AR602" s="1515">
        <f t="shared" si="0"/>
        <v>0</v>
      </c>
      <c r="AS602" s="1516"/>
      <c r="AT602" s="1132">
        <f t="shared" si="1"/>
        <v>0</v>
      </c>
      <c r="AU602" s="1134"/>
      <c r="AV602" s="1515">
        <f t="shared" si="2"/>
        <v>0</v>
      </c>
      <c r="AW602" s="1516"/>
      <c r="AX602" s="1132">
        <f t="shared" si="3"/>
        <v>0</v>
      </c>
      <c r="AY602" s="1134"/>
      <c r="AZ602" s="58"/>
      <c r="BA602" s="1132">
        <f t="shared" si="4"/>
        <v>0</v>
      </c>
      <c r="BB602" s="1133"/>
      <c r="BC602" s="1133"/>
      <c r="BD602" s="1133"/>
      <c r="BE602" s="1134"/>
      <c r="BF602" s="1198">
        <f t="shared" si="5"/>
        <v>0</v>
      </c>
      <c r="BG602" s="1198"/>
      <c r="BH602" s="1198"/>
      <c r="BI602" s="1198"/>
      <c r="BJ602" s="1198"/>
      <c r="BK602" s="1198">
        <f t="shared" si="6"/>
        <v>0</v>
      </c>
      <c r="BL602" s="1198"/>
      <c r="BM602" s="1198"/>
      <c r="BN602" s="1198"/>
      <c r="BO602" s="1198"/>
      <c r="BP602" s="1198">
        <f t="shared" si="7"/>
        <v>0</v>
      </c>
      <c r="BQ602" s="1198"/>
      <c r="BR602" s="1198"/>
      <c r="BS602" s="1198"/>
      <c r="BT602" s="1198"/>
      <c r="BU602" s="1198">
        <f t="shared" si="8"/>
        <v>0</v>
      </c>
      <c r="BV602" s="1198"/>
      <c r="BW602" s="1198"/>
      <c r="BX602" s="1198"/>
      <c r="BY602" s="1198"/>
      <c r="BZ602" s="1198">
        <f t="shared" si="9"/>
        <v>0</v>
      </c>
      <c r="CA602" s="1198"/>
      <c r="CB602" s="1198"/>
      <c r="CC602" s="1198"/>
      <c r="CD602" s="1198"/>
      <c r="CE602" s="1206">
        <f t="shared" si="10"/>
        <v>0</v>
      </c>
      <c r="CF602" s="1206"/>
      <c r="CG602" s="1206"/>
      <c r="CH602" s="1206"/>
      <c r="CI602" s="1206"/>
      <c r="CJ602" s="1206">
        <f t="shared" si="11"/>
        <v>0</v>
      </c>
      <c r="CK602" s="1206"/>
      <c r="CL602" s="1206"/>
      <c r="CM602" s="1206"/>
      <c r="CN602" s="1206"/>
      <c r="CO602" s="1206">
        <f t="shared" si="12"/>
        <v>0</v>
      </c>
      <c r="CP602" s="1206"/>
      <c r="CQ602" s="1206"/>
      <c r="CR602" s="1206"/>
      <c r="CS602" s="1206"/>
      <c r="CT602" s="1206">
        <f t="shared" si="13"/>
        <v>0</v>
      </c>
      <c r="CU602" s="1206"/>
      <c r="CV602" s="1206"/>
      <c r="CW602" s="1206"/>
      <c r="CX602" s="1206"/>
      <c r="CY602" s="1206">
        <f t="shared" si="14"/>
        <v>0</v>
      </c>
      <c r="CZ602" s="1206"/>
      <c r="DA602" s="1206"/>
      <c r="DB602" s="1206"/>
      <c r="DC602" s="1206"/>
      <c r="DD602" s="1206">
        <f t="shared" si="15"/>
        <v>0</v>
      </c>
      <c r="DE602" s="1206"/>
      <c r="DF602" s="1206"/>
      <c r="DG602" s="1206"/>
      <c r="DH602" s="1206"/>
    </row>
    <row r="603" spans="1:112" ht="12.75">
      <c r="B603" s="12" t="s">
        <v>19</v>
      </c>
      <c r="G603" s="1097"/>
      <c r="H603" s="1097"/>
      <c r="I603" s="1097"/>
      <c r="J603" s="1097"/>
      <c r="K603" s="1097"/>
      <c r="L603" s="1097"/>
      <c r="M603" s="1097"/>
      <c r="N603" s="1097"/>
      <c r="O603" s="1097"/>
      <c r="P603" s="1097"/>
      <c r="Q603" s="1097"/>
      <c r="R603" s="1097"/>
      <c r="U603" s="12" t="s">
        <v>19</v>
      </c>
      <c r="Z603" s="1119"/>
      <c r="AA603" s="1119"/>
      <c r="AB603" s="1119"/>
      <c r="AC603" s="1119"/>
      <c r="AD603" s="1119"/>
      <c r="AE603" s="1119"/>
      <c r="AF603" s="1119"/>
      <c r="AG603" s="1119"/>
      <c r="AH603" s="1119"/>
      <c r="AI603" s="1119"/>
      <c r="AJ603" s="1119"/>
      <c r="AK603" s="1119"/>
      <c r="AM603" s="58"/>
      <c r="AN603" s="58"/>
      <c r="AO603" s="58"/>
      <c r="AP603" s="58"/>
      <c r="AQ603" s="58"/>
      <c r="AR603" s="1515">
        <f t="shared" si="0"/>
        <v>0</v>
      </c>
      <c r="AS603" s="1516"/>
      <c r="AT603" s="1132">
        <f t="shared" si="1"/>
        <v>0</v>
      </c>
      <c r="AU603" s="1134"/>
      <c r="AV603" s="1515">
        <f t="shared" si="2"/>
        <v>0</v>
      </c>
      <c r="AW603" s="1516"/>
      <c r="AX603" s="1132">
        <f t="shared" si="3"/>
        <v>0</v>
      </c>
      <c r="AY603" s="1134"/>
      <c r="AZ603" s="58"/>
      <c r="BA603" s="1132">
        <f t="shared" si="4"/>
        <v>0</v>
      </c>
      <c r="BB603" s="1133"/>
      <c r="BC603" s="1133"/>
      <c r="BD603" s="1133"/>
      <c r="BE603" s="1134"/>
      <c r="BF603" s="1198">
        <f t="shared" si="5"/>
        <v>0</v>
      </c>
      <c r="BG603" s="1198"/>
      <c r="BH603" s="1198"/>
      <c r="BI603" s="1198"/>
      <c r="BJ603" s="1198"/>
      <c r="BK603" s="1198">
        <f t="shared" si="6"/>
        <v>0</v>
      </c>
      <c r="BL603" s="1198"/>
      <c r="BM603" s="1198"/>
      <c r="BN603" s="1198"/>
      <c r="BO603" s="1198"/>
      <c r="BP603" s="1198">
        <f t="shared" si="7"/>
        <v>0</v>
      </c>
      <c r="BQ603" s="1198"/>
      <c r="BR603" s="1198"/>
      <c r="BS603" s="1198"/>
      <c r="BT603" s="1198"/>
      <c r="BU603" s="1198">
        <f t="shared" si="8"/>
        <v>0</v>
      </c>
      <c r="BV603" s="1198"/>
      <c r="BW603" s="1198"/>
      <c r="BX603" s="1198"/>
      <c r="BY603" s="1198"/>
      <c r="BZ603" s="1198">
        <f t="shared" si="9"/>
        <v>0</v>
      </c>
      <c r="CA603" s="1198"/>
      <c r="CB603" s="1198"/>
      <c r="CC603" s="1198"/>
      <c r="CD603" s="1198"/>
      <c r="CE603" s="1206">
        <f t="shared" si="10"/>
        <v>0</v>
      </c>
      <c r="CF603" s="1206"/>
      <c r="CG603" s="1206"/>
      <c r="CH603" s="1206"/>
      <c r="CI603" s="1206"/>
      <c r="CJ603" s="1206">
        <f t="shared" si="11"/>
        <v>0</v>
      </c>
      <c r="CK603" s="1206"/>
      <c r="CL603" s="1206"/>
      <c r="CM603" s="1206"/>
      <c r="CN603" s="1206"/>
      <c r="CO603" s="1206">
        <f t="shared" si="12"/>
        <v>0</v>
      </c>
      <c r="CP603" s="1206"/>
      <c r="CQ603" s="1206"/>
      <c r="CR603" s="1206"/>
      <c r="CS603" s="1206"/>
      <c r="CT603" s="1206">
        <f t="shared" si="13"/>
        <v>0</v>
      </c>
      <c r="CU603" s="1206"/>
      <c r="CV603" s="1206"/>
      <c r="CW603" s="1206"/>
      <c r="CX603" s="1206"/>
      <c r="CY603" s="1206">
        <f t="shared" si="14"/>
        <v>0</v>
      </c>
      <c r="CZ603" s="1206"/>
      <c r="DA603" s="1206"/>
      <c r="DB603" s="1206"/>
      <c r="DC603" s="1206"/>
      <c r="DD603" s="1206">
        <f t="shared" si="15"/>
        <v>0</v>
      </c>
      <c r="DE603" s="1206"/>
      <c r="DF603" s="1206"/>
      <c r="DG603" s="1206"/>
      <c r="DH603" s="1206"/>
    </row>
    <row r="604" spans="1:112" ht="12.75">
      <c r="B604" s="12" t="s">
        <v>338</v>
      </c>
      <c r="G604" s="1101"/>
      <c r="H604" s="1101"/>
      <c r="I604" s="1101"/>
      <c r="J604" s="1101"/>
      <c r="K604" s="1101"/>
      <c r="L604" s="1101"/>
      <c r="O604" s="140" t="s">
        <v>220</v>
      </c>
      <c r="P604" s="1102"/>
      <c r="Q604" s="1102"/>
      <c r="R604" s="1102"/>
      <c r="U604" s="12" t="s">
        <v>338</v>
      </c>
      <c r="Z604" s="1101"/>
      <c r="AA604" s="1101"/>
      <c r="AB604" s="1101"/>
      <c r="AC604" s="1101"/>
      <c r="AD604" s="1101"/>
      <c r="AE604" s="1101"/>
      <c r="AH604" s="140" t="s">
        <v>220</v>
      </c>
      <c r="AI604" s="1102"/>
      <c r="AJ604" s="1102"/>
      <c r="AK604" s="1102"/>
      <c r="AM604" s="58"/>
      <c r="AN604" s="58"/>
      <c r="AO604" s="58"/>
      <c r="AP604" s="58"/>
      <c r="AQ604" s="58"/>
      <c r="AR604" s="1515">
        <f t="shared" si="0"/>
        <v>0</v>
      </c>
      <c r="AS604" s="1516"/>
      <c r="AT604" s="1132">
        <f t="shared" si="1"/>
        <v>0</v>
      </c>
      <c r="AU604" s="1134"/>
      <c r="AV604" s="1515">
        <f t="shared" si="2"/>
        <v>0</v>
      </c>
      <c r="AW604" s="1516"/>
      <c r="AX604" s="1132">
        <f t="shared" si="3"/>
        <v>0</v>
      </c>
      <c r="AY604" s="1134"/>
      <c r="AZ604" s="58"/>
      <c r="BA604" s="1132">
        <f t="shared" si="4"/>
        <v>0</v>
      </c>
      <c r="BB604" s="1133"/>
      <c r="BC604" s="1133"/>
      <c r="BD604" s="1133"/>
      <c r="BE604" s="1134"/>
      <c r="BF604" s="1198">
        <f t="shared" si="5"/>
        <v>0</v>
      </c>
      <c r="BG604" s="1198"/>
      <c r="BH604" s="1198"/>
      <c r="BI604" s="1198"/>
      <c r="BJ604" s="1198"/>
      <c r="BK604" s="1198">
        <f t="shared" si="6"/>
        <v>0</v>
      </c>
      <c r="BL604" s="1198"/>
      <c r="BM604" s="1198"/>
      <c r="BN604" s="1198"/>
      <c r="BO604" s="1198"/>
      <c r="BP604" s="1198">
        <f t="shared" si="7"/>
        <v>0</v>
      </c>
      <c r="BQ604" s="1198"/>
      <c r="BR604" s="1198"/>
      <c r="BS604" s="1198"/>
      <c r="BT604" s="1198"/>
      <c r="BU604" s="1198">
        <f t="shared" si="8"/>
        <v>0</v>
      </c>
      <c r="BV604" s="1198"/>
      <c r="BW604" s="1198"/>
      <c r="BX604" s="1198"/>
      <c r="BY604" s="1198"/>
      <c r="BZ604" s="1198">
        <f t="shared" si="9"/>
        <v>0</v>
      </c>
      <c r="CA604" s="1198"/>
      <c r="CB604" s="1198"/>
      <c r="CC604" s="1198"/>
      <c r="CD604" s="1198"/>
      <c r="CE604" s="1206">
        <f t="shared" si="10"/>
        <v>0</v>
      </c>
      <c r="CF604" s="1206"/>
      <c r="CG604" s="1206"/>
      <c r="CH604" s="1206"/>
      <c r="CI604" s="1206"/>
      <c r="CJ604" s="1206">
        <f t="shared" si="11"/>
        <v>0</v>
      </c>
      <c r="CK604" s="1206"/>
      <c r="CL604" s="1206"/>
      <c r="CM604" s="1206"/>
      <c r="CN604" s="1206"/>
      <c r="CO604" s="1206">
        <f t="shared" si="12"/>
        <v>0</v>
      </c>
      <c r="CP604" s="1206"/>
      <c r="CQ604" s="1206"/>
      <c r="CR604" s="1206"/>
      <c r="CS604" s="1206"/>
      <c r="CT604" s="1206">
        <f t="shared" si="13"/>
        <v>0</v>
      </c>
      <c r="CU604" s="1206"/>
      <c r="CV604" s="1206"/>
      <c r="CW604" s="1206"/>
      <c r="CX604" s="1206"/>
      <c r="CY604" s="1206">
        <f t="shared" si="14"/>
        <v>0</v>
      </c>
      <c r="CZ604" s="1206"/>
      <c r="DA604" s="1206"/>
      <c r="DB604" s="1206"/>
      <c r="DC604" s="1206"/>
      <c r="DD604" s="1206">
        <f t="shared" si="15"/>
        <v>0</v>
      </c>
      <c r="DE604" s="1206"/>
      <c r="DF604" s="1206"/>
      <c r="DG604" s="1206"/>
      <c r="DH604" s="1206"/>
    </row>
    <row r="605" spans="1:112" ht="12.75">
      <c r="B605" s="12" t="s">
        <v>20</v>
      </c>
      <c r="H605" s="1097"/>
      <c r="I605" s="1097"/>
      <c r="J605" s="1097"/>
      <c r="K605" s="1097"/>
      <c r="L605" s="1097"/>
      <c r="M605" s="1097"/>
      <c r="N605" s="1097"/>
      <c r="O605" s="1097"/>
      <c r="P605" s="1097"/>
      <c r="Q605" s="1097"/>
      <c r="R605" s="1097"/>
      <c r="U605" s="12" t="s">
        <v>20</v>
      </c>
      <c r="AA605" s="1097"/>
      <c r="AB605" s="1097"/>
      <c r="AC605" s="1097"/>
      <c r="AD605" s="1097"/>
      <c r="AE605" s="1097"/>
      <c r="AF605" s="1097"/>
      <c r="AG605" s="1097"/>
      <c r="AH605" s="1097"/>
      <c r="AI605" s="1097"/>
      <c r="AJ605" s="1097"/>
      <c r="AK605" s="1097"/>
      <c r="AM605" s="58"/>
      <c r="AN605" s="58"/>
      <c r="AO605" s="58"/>
      <c r="AP605" s="58"/>
      <c r="AQ605" s="58"/>
      <c r="AR605" s="1515">
        <f t="shared" si="0"/>
        <v>0</v>
      </c>
      <c r="AS605" s="1516"/>
      <c r="AT605" s="1132">
        <f t="shared" si="1"/>
        <v>0</v>
      </c>
      <c r="AU605" s="1134"/>
      <c r="AV605" s="1515">
        <f t="shared" si="2"/>
        <v>0</v>
      </c>
      <c r="AW605" s="1516"/>
      <c r="AX605" s="1132">
        <f t="shared" si="3"/>
        <v>0</v>
      </c>
      <c r="AY605" s="1134"/>
      <c r="AZ605" s="58"/>
      <c r="BA605" s="1132">
        <f t="shared" si="4"/>
        <v>0</v>
      </c>
      <c r="BB605" s="1133"/>
      <c r="BC605" s="1133"/>
      <c r="BD605" s="1133"/>
      <c r="BE605" s="1134"/>
      <c r="BF605" s="1198">
        <f t="shared" si="5"/>
        <v>0</v>
      </c>
      <c r="BG605" s="1198"/>
      <c r="BH605" s="1198"/>
      <c r="BI605" s="1198"/>
      <c r="BJ605" s="1198"/>
      <c r="BK605" s="1198">
        <f t="shared" si="6"/>
        <v>0</v>
      </c>
      <c r="BL605" s="1198"/>
      <c r="BM605" s="1198"/>
      <c r="BN605" s="1198"/>
      <c r="BO605" s="1198"/>
      <c r="BP605" s="1198">
        <f t="shared" si="7"/>
        <v>0</v>
      </c>
      <c r="BQ605" s="1198"/>
      <c r="BR605" s="1198"/>
      <c r="BS605" s="1198"/>
      <c r="BT605" s="1198"/>
      <c r="BU605" s="1198">
        <f t="shared" si="8"/>
        <v>0</v>
      </c>
      <c r="BV605" s="1198"/>
      <c r="BW605" s="1198"/>
      <c r="BX605" s="1198"/>
      <c r="BY605" s="1198"/>
      <c r="BZ605" s="1198">
        <f t="shared" si="9"/>
        <v>0</v>
      </c>
      <c r="CA605" s="1198"/>
      <c r="CB605" s="1198"/>
      <c r="CC605" s="1198"/>
      <c r="CD605" s="1198"/>
      <c r="CE605" s="1206">
        <f t="shared" si="10"/>
        <v>0</v>
      </c>
      <c r="CF605" s="1206"/>
      <c r="CG605" s="1206"/>
      <c r="CH605" s="1206"/>
      <c r="CI605" s="1206"/>
      <c r="CJ605" s="1206">
        <f t="shared" si="11"/>
        <v>0</v>
      </c>
      <c r="CK605" s="1206"/>
      <c r="CL605" s="1206"/>
      <c r="CM605" s="1206"/>
      <c r="CN605" s="1206"/>
      <c r="CO605" s="1206">
        <f t="shared" si="12"/>
        <v>0</v>
      </c>
      <c r="CP605" s="1206"/>
      <c r="CQ605" s="1206"/>
      <c r="CR605" s="1206"/>
      <c r="CS605" s="1206"/>
      <c r="CT605" s="1206">
        <f t="shared" si="13"/>
        <v>0</v>
      </c>
      <c r="CU605" s="1206"/>
      <c r="CV605" s="1206"/>
      <c r="CW605" s="1206"/>
      <c r="CX605" s="1206"/>
      <c r="CY605" s="1206">
        <f t="shared" si="14"/>
        <v>0</v>
      </c>
      <c r="CZ605" s="1206"/>
      <c r="DA605" s="1206"/>
      <c r="DB605" s="1206"/>
      <c r="DC605" s="1206"/>
      <c r="DD605" s="1206">
        <f t="shared" si="15"/>
        <v>0</v>
      </c>
      <c r="DE605" s="1206"/>
      <c r="DF605" s="1206"/>
      <c r="DG605" s="1206"/>
      <c r="DH605" s="1206"/>
    </row>
    <row r="606" spans="1:112" ht="12.75">
      <c r="B606" s="12" t="s">
        <v>22</v>
      </c>
      <c r="N606" s="1098" t="s">
        <v>723</v>
      </c>
      <c r="O606" s="1098"/>
      <c r="U606" s="12" t="s">
        <v>22</v>
      </c>
      <c r="AG606" s="1098" t="s">
        <v>723</v>
      </c>
      <c r="AH606" s="1098"/>
      <c r="AM606" s="58"/>
      <c r="AN606" s="58"/>
      <c r="AO606" s="58"/>
      <c r="AP606" s="58"/>
      <c r="AQ606" s="58"/>
      <c r="AR606" s="1515">
        <f t="shared" si="0"/>
        <v>0</v>
      </c>
      <c r="AS606" s="1516"/>
      <c r="AT606" s="1132">
        <f t="shared" si="1"/>
        <v>0</v>
      </c>
      <c r="AU606" s="1134"/>
      <c r="AV606" s="1515">
        <f t="shared" si="2"/>
        <v>0</v>
      </c>
      <c r="AW606" s="1516"/>
      <c r="AX606" s="1132">
        <f t="shared" si="3"/>
        <v>0</v>
      </c>
      <c r="AY606" s="1134"/>
      <c r="AZ606" s="58"/>
      <c r="BA606" s="1132">
        <f t="shared" si="4"/>
        <v>0</v>
      </c>
      <c r="BB606" s="1133"/>
      <c r="BC606" s="1133"/>
      <c r="BD606" s="1133"/>
      <c r="BE606" s="1134"/>
      <c r="BF606" s="1198">
        <f t="shared" si="5"/>
        <v>0</v>
      </c>
      <c r="BG606" s="1198"/>
      <c r="BH606" s="1198"/>
      <c r="BI606" s="1198"/>
      <c r="BJ606" s="1198"/>
      <c r="BK606" s="1198">
        <f t="shared" si="6"/>
        <v>0</v>
      </c>
      <c r="BL606" s="1198"/>
      <c r="BM606" s="1198"/>
      <c r="BN606" s="1198"/>
      <c r="BO606" s="1198"/>
      <c r="BP606" s="1198">
        <f t="shared" si="7"/>
        <v>0</v>
      </c>
      <c r="BQ606" s="1198"/>
      <c r="BR606" s="1198"/>
      <c r="BS606" s="1198"/>
      <c r="BT606" s="1198"/>
      <c r="BU606" s="1198">
        <f t="shared" si="8"/>
        <v>0</v>
      </c>
      <c r="BV606" s="1198"/>
      <c r="BW606" s="1198"/>
      <c r="BX606" s="1198"/>
      <c r="BY606" s="1198"/>
      <c r="BZ606" s="1198">
        <f t="shared" si="9"/>
        <v>0</v>
      </c>
      <c r="CA606" s="1198"/>
      <c r="CB606" s="1198"/>
      <c r="CC606" s="1198"/>
      <c r="CD606" s="1198"/>
      <c r="CE606" s="1206">
        <f t="shared" si="10"/>
        <v>0</v>
      </c>
      <c r="CF606" s="1206"/>
      <c r="CG606" s="1206"/>
      <c r="CH606" s="1206"/>
      <c r="CI606" s="1206"/>
      <c r="CJ606" s="1206">
        <f t="shared" si="11"/>
        <v>0</v>
      </c>
      <c r="CK606" s="1206"/>
      <c r="CL606" s="1206"/>
      <c r="CM606" s="1206"/>
      <c r="CN606" s="1206"/>
      <c r="CO606" s="1206">
        <f t="shared" si="12"/>
        <v>0</v>
      </c>
      <c r="CP606" s="1206"/>
      <c r="CQ606" s="1206"/>
      <c r="CR606" s="1206"/>
      <c r="CS606" s="1206"/>
      <c r="CT606" s="1206">
        <f t="shared" si="13"/>
        <v>0</v>
      </c>
      <c r="CU606" s="1206"/>
      <c r="CV606" s="1206"/>
      <c r="CW606" s="1206"/>
      <c r="CX606" s="1206"/>
      <c r="CY606" s="1206">
        <f t="shared" si="14"/>
        <v>0</v>
      </c>
      <c r="CZ606" s="1206"/>
      <c r="DA606" s="1206"/>
      <c r="DB606" s="1206"/>
      <c r="DC606" s="1206"/>
      <c r="DD606" s="1206">
        <f t="shared" si="15"/>
        <v>0</v>
      </c>
      <c r="DE606" s="1206"/>
      <c r="DF606" s="1206"/>
      <c r="DG606" s="1206"/>
      <c r="DH606" s="1206"/>
    </row>
    <row r="607" spans="1:112" ht="12.75">
      <c r="AM607" s="58"/>
      <c r="AN607" s="58"/>
      <c r="AO607" s="58"/>
      <c r="AP607" s="58"/>
      <c r="AQ607" s="58"/>
      <c r="AR607" s="1515">
        <f t="shared" si="0"/>
        <v>0</v>
      </c>
      <c r="AS607" s="1516"/>
      <c r="AT607" s="1132">
        <f t="shared" si="1"/>
        <v>0</v>
      </c>
      <c r="AU607" s="1134"/>
      <c r="AV607" s="1515">
        <f t="shared" si="2"/>
        <v>0</v>
      </c>
      <c r="AW607" s="1516"/>
      <c r="AX607" s="1132">
        <f t="shared" si="3"/>
        <v>0</v>
      </c>
      <c r="AY607" s="1134"/>
      <c r="AZ607" s="58"/>
      <c r="BA607" s="1132">
        <f t="shared" si="4"/>
        <v>0</v>
      </c>
      <c r="BB607" s="1133"/>
      <c r="BC607" s="1133"/>
      <c r="BD607" s="1133"/>
      <c r="BE607" s="1134"/>
      <c r="BF607" s="1198">
        <f t="shared" si="5"/>
        <v>0</v>
      </c>
      <c r="BG607" s="1198"/>
      <c r="BH607" s="1198"/>
      <c r="BI607" s="1198"/>
      <c r="BJ607" s="1198"/>
      <c r="BK607" s="1198">
        <f t="shared" si="6"/>
        <v>0</v>
      </c>
      <c r="BL607" s="1198"/>
      <c r="BM607" s="1198"/>
      <c r="BN607" s="1198"/>
      <c r="BO607" s="1198"/>
      <c r="BP607" s="1198">
        <f t="shared" si="7"/>
        <v>0</v>
      </c>
      <c r="BQ607" s="1198"/>
      <c r="BR607" s="1198"/>
      <c r="BS607" s="1198"/>
      <c r="BT607" s="1198"/>
      <c r="BU607" s="1198">
        <f t="shared" si="8"/>
        <v>0</v>
      </c>
      <c r="BV607" s="1198"/>
      <c r="BW607" s="1198"/>
      <c r="BX607" s="1198"/>
      <c r="BY607" s="1198"/>
      <c r="BZ607" s="1198">
        <f t="shared" si="9"/>
        <v>0</v>
      </c>
      <c r="CA607" s="1198"/>
      <c r="CB607" s="1198"/>
      <c r="CC607" s="1198"/>
      <c r="CD607" s="1198"/>
      <c r="CE607" s="1206">
        <f t="shared" si="10"/>
        <v>0</v>
      </c>
      <c r="CF607" s="1206"/>
      <c r="CG607" s="1206"/>
      <c r="CH607" s="1206"/>
      <c r="CI607" s="1206"/>
      <c r="CJ607" s="1206">
        <f t="shared" si="11"/>
        <v>0</v>
      </c>
      <c r="CK607" s="1206"/>
      <c r="CL607" s="1206"/>
      <c r="CM607" s="1206"/>
      <c r="CN607" s="1206"/>
      <c r="CO607" s="1206">
        <f t="shared" si="12"/>
        <v>0</v>
      </c>
      <c r="CP607" s="1206"/>
      <c r="CQ607" s="1206"/>
      <c r="CR607" s="1206"/>
      <c r="CS607" s="1206"/>
      <c r="CT607" s="1206">
        <f t="shared" si="13"/>
        <v>0</v>
      </c>
      <c r="CU607" s="1206"/>
      <c r="CV607" s="1206"/>
      <c r="CW607" s="1206"/>
      <c r="CX607" s="1206"/>
      <c r="CY607" s="1206">
        <f t="shared" si="14"/>
        <v>0</v>
      </c>
      <c r="CZ607" s="1206"/>
      <c r="DA607" s="1206"/>
      <c r="DB607" s="1206"/>
      <c r="DC607" s="1206"/>
      <c r="DD607" s="1206">
        <f t="shared" si="15"/>
        <v>0</v>
      </c>
      <c r="DE607" s="1206"/>
      <c r="DF607" s="1206"/>
      <c r="DG607" s="1206"/>
      <c r="DH607" s="1206"/>
    </row>
    <row r="608" spans="1:112" ht="12.75">
      <c r="A608" s="1112" t="s">
        <v>591</v>
      </c>
      <c r="B608" s="1112"/>
      <c r="C608" s="1112"/>
      <c r="D608" s="1112"/>
      <c r="E608" s="1112"/>
      <c r="F608" s="1112"/>
      <c r="G608" s="1112"/>
      <c r="H608" s="1112"/>
      <c r="I608" s="1112"/>
      <c r="J608" s="1112"/>
      <c r="K608" s="1112"/>
      <c r="L608" s="1112"/>
      <c r="M608" s="1112"/>
      <c r="N608" s="1112"/>
      <c r="O608" s="1112"/>
      <c r="P608" s="1112"/>
      <c r="Q608" s="1112"/>
      <c r="R608" s="1112"/>
      <c r="S608" s="1112"/>
      <c r="T608" s="1112"/>
      <c r="U608" s="1112"/>
      <c r="V608" s="1112"/>
      <c r="W608" s="1112"/>
      <c r="X608" s="1112"/>
      <c r="Y608" s="1112"/>
      <c r="Z608" s="1112"/>
      <c r="AA608" s="1112"/>
      <c r="AB608" s="1112"/>
      <c r="AC608" s="1112"/>
      <c r="AD608" s="1112"/>
      <c r="AE608" s="1112"/>
      <c r="AF608" s="1112"/>
      <c r="AG608" s="1112"/>
      <c r="AH608" s="1112"/>
      <c r="AI608" s="1112"/>
      <c r="AJ608" s="1112"/>
      <c r="AK608" s="1112"/>
      <c r="AL608" s="1112"/>
      <c r="AM608" s="58"/>
      <c r="AN608" s="58"/>
      <c r="AO608" s="58"/>
      <c r="AP608" s="58"/>
      <c r="AQ608" s="58"/>
      <c r="AR608" s="1515">
        <f t="shared" si="0"/>
        <v>0</v>
      </c>
      <c r="AS608" s="1516"/>
      <c r="AT608" s="1132">
        <f t="shared" si="1"/>
        <v>0</v>
      </c>
      <c r="AU608" s="1134"/>
      <c r="AV608" s="1515">
        <f t="shared" si="2"/>
        <v>0</v>
      </c>
      <c r="AW608" s="1516"/>
      <c r="AX608" s="1132">
        <f t="shared" si="3"/>
        <v>0</v>
      </c>
      <c r="AY608" s="1134"/>
      <c r="AZ608" s="58"/>
      <c r="BA608" s="1132">
        <f t="shared" si="4"/>
        <v>0</v>
      </c>
      <c r="BB608" s="1133"/>
      <c r="BC608" s="1133"/>
      <c r="BD608" s="1133"/>
      <c r="BE608" s="1134"/>
      <c r="BF608" s="1198">
        <f t="shared" si="5"/>
        <v>0</v>
      </c>
      <c r="BG608" s="1198"/>
      <c r="BH608" s="1198"/>
      <c r="BI608" s="1198"/>
      <c r="BJ608" s="1198"/>
      <c r="BK608" s="1198">
        <f t="shared" si="6"/>
        <v>0</v>
      </c>
      <c r="BL608" s="1198"/>
      <c r="BM608" s="1198"/>
      <c r="BN608" s="1198"/>
      <c r="BO608" s="1198"/>
      <c r="BP608" s="1198">
        <f t="shared" si="7"/>
        <v>0</v>
      </c>
      <c r="BQ608" s="1198"/>
      <c r="BR608" s="1198"/>
      <c r="BS608" s="1198"/>
      <c r="BT608" s="1198"/>
      <c r="BU608" s="1198">
        <f t="shared" si="8"/>
        <v>0</v>
      </c>
      <c r="BV608" s="1198"/>
      <c r="BW608" s="1198"/>
      <c r="BX608" s="1198"/>
      <c r="BY608" s="1198"/>
      <c r="BZ608" s="1198">
        <f t="shared" si="9"/>
        <v>0</v>
      </c>
      <c r="CA608" s="1198"/>
      <c r="CB608" s="1198"/>
      <c r="CC608" s="1198"/>
      <c r="CD608" s="1198"/>
      <c r="CE608" s="1206">
        <f t="shared" si="10"/>
        <v>0</v>
      </c>
      <c r="CF608" s="1206"/>
      <c r="CG608" s="1206"/>
      <c r="CH608" s="1206"/>
      <c r="CI608" s="1206"/>
      <c r="CJ608" s="1206">
        <f t="shared" si="11"/>
        <v>0</v>
      </c>
      <c r="CK608" s="1206"/>
      <c r="CL608" s="1206"/>
      <c r="CM608" s="1206"/>
      <c r="CN608" s="1206"/>
      <c r="CO608" s="1206">
        <f t="shared" si="12"/>
        <v>0</v>
      </c>
      <c r="CP608" s="1206"/>
      <c r="CQ608" s="1206"/>
      <c r="CR608" s="1206"/>
      <c r="CS608" s="1206"/>
      <c r="CT608" s="1206">
        <f t="shared" si="13"/>
        <v>0</v>
      </c>
      <c r="CU608" s="1206"/>
      <c r="CV608" s="1206"/>
      <c r="CW608" s="1206"/>
      <c r="CX608" s="1206"/>
      <c r="CY608" s="1206">
        <f t="shared" si="14"/>
        <v>0</v>
      </c>
      <c r="CZ608" s="1206"/>
      <c r="DA608" s="1206"/>
      <c r="DB608" s="1206"/>
      <c r="DC608" s="1206"/>
      <c r="DD608" s="1206">
        <f t="shared" si="15"/>
        <v>0</v>
      </c>
      <c r="DE608" s="1206"/>
      <c r="DF608" s="1206"/>
      <c r="DG608" s="1206"/>
      <c r="DH608" s="1206"/>
    </row>
    <row r="609" spans="1:112" ht="13.5" thickBot="1">
      <c r="A609" s="959"/>
      <c r="B609" s="959"/>
      <c r="C609" s="959"/>
      <c r="D609" s="959"/>
      <c r="E609" s="959"/>
      <c r="F609" s="959"/>
      <c r="G609" s="959"/>
      <c r="H609" s="959"/>
      <c r="I609" s="959"/>
      <c r="J609" s="959"/>
      <c r="K609" s="959"/>
      <c r="L609" s="959"/>
      <c r="M609" s="959"/>
      <c r="N609" s="959"/>
      <c r="O609" s="959"/>
      <c r="P609" s="959"/>
      <c r="Q609" s="959"/>
      <c r="R609" s="959"/>
      <c r="S609" s="959"/>
      <c r="T609" s="959"/>
      <c r="U609" s="959"/>
      <c r="V609" s="959"/>
      <c r="W609" s="959"/>
      <c r="X609" s="959"/>
      <c r="Y609" s="959"/>
      <c r="Z609" s="959"/>
      <c r="AA609" s="959"/>
      <c r="AB609" s="959"/>
      <c r="AC609" s="959"/>
      <c r="AD609" s="959"/>
      <c r="AE609" s="959"/>
      <c r="AF609" s="959"/>
      <c r="AG609" s="959"/>
      <c r="AH609" s="959"/>
      <c r="AI609" s="959"/>
      <c r="AJ609" s="959"/>
      <c r="AK609" s="959"/>
      <c r="AL609" s="959"/>
      <c r="AM609" s="58"/>
      <c r="AN609" s="58"/>
      <c r="AO609" s="58"/>
      <c r="AP609" s="58"/>
      <c r="AQ609" s="58"/>
      <c r="AR609" s="1515">
        <f t="shared" si="0"/>
        <v>0</v>
      </c>
      <c r="AS609" s="1516"/>
      <c r="AT609" s="1132">
        <f t="shared" si="1"/>
        <v>0</v>
      </c>
      <c r="AU609" s="1134"/>
      <c r="AV609" s="1515">
        <f t="shared" si="2"/>
        <v>0</v>
      </c>
      <c r="AW609" s="1516"/>
      <c r="AX609" s="1132">
        <f t="shared" si="3"/>
        <v>0</v>
      </c>
      <c r="AY609" s="1134"/>
      <c r="AZ609" s="58"/>
      <c r="BA609" s="1132">
        <f t="shared" si="4"/>
        <v>0</v>
      </c>
      <c r="BB609" s="1133"/>
      <c r="BC609" s="1133"/>
      <c r="BD609" s="1133"/>
      <c r="BE609" s="1134"/>
      <c r="BF609" s="1198">
        <f t="shared" si="5"/>
        <v>0</v>
      </c>
      <c r="BG609" s="1198"/>
      <c r="BH609" s="1198"/>
      <c r="BI609" s="1198"/>
      <c r="BJ609" s="1198"/>
      <c r="BK609" s="1198">
        <f t="shared" si="6"/>
        <v>0</v>
      </c>
      <c r="BL609" s="1198"/>
      <c r="BM609" s="1198"/>
      <c r="BN609" s="1198"/>
      <c r="BO609" s="1198"/>
      <c r="BP609" s="1198">
        <f t="shared" si="7"/>
        <v>0</v>
      </c>
      <c r="BQ609" s="1198"/>
      <c r="BR609" s="1198"/>
      <c r="BS609" s="1198"/>
      <c r="BT609" s="1198"/>
      <c r="BU609" s="1198">
        <f t="shared" si="8"/>
        <v>0</v>
      </c>
      <c r="BV609" s="1198"/>
      <c r="BW609" s="1198"/>
      <c r="BX609" s="1198"/>
      <c r="BY609" s="1198"/>
      <c r="BZ609" s="1198">
        <f t="shared" si="9"/>
        <v>0</v>
      </c>
      <c r="CA609" s="1198"/>
      <c r="CB609" s="1198"/>
      <c r="CC609" s="1198"/>
      <c r="CD609" s="1198"/>
      <c r="CE609" s="1206">
        <f t="shared" si="10"/>
        <v>0</v>
      </c>
      <c r="CF609" s="1206"/>
      <c r="CG609" s="1206"/>
      <c r="CH609" s="1206"/>
      <c r="CI609" s="1206"/>
      <c r="CJ609" s="1206">
        <f t="shared" si="11"/>
        <v>0</v>
      </c>
      <c r="CK609" s="1206"/>
      <c r="CL609" s="1206"/>
      <c r="CM609" s="1206"/>
      <c r="CN609" s="1206"/>
      <c r="CO609" s="1206">
        <f t="shared" si="12"/>
        <v>0</v>
      </c>
      <c r="CP609" s="1206"/>
      <c r="CQ609" s="1206"/>
      <c r="CR609" s="1206"/>
      <c r="CS609" s="1206"/>
      <c r="CT609" s="1206">
        <f t="shared" si="13"/>
        <v>0</v>
      </c>
      <c r="CU609" s="1206"/>
      <c r="CV609" s="1206"/>
      <c r="CW609" s="1206"/>
      <c r="CX609" s="1206"/>
      <c r="CY609" s="1206">
        <f t="shared" si="14"/>
        <v>0</v>
      </c>
      <c r="CZ609" s="1206"/>
      <c r="DA609" s="1206"/>
      <c r="DB609" s="1206"/>
      <c r="DC609" s="1206"/>
      <c r="DD609" s="1206">
        <f t="shared" si="15"/>
        <v>0</v>
      </c>
      <c r="DE609" s="1206"/>
      <c r="DF609" s="1206"/>
      <c r="DG609" s="1206"/>
      <c r="DH609" s="1206"/>
    </row>
    <row r="610" spans="1:112" ht="13.5" thickTop="1">
      <c r="A610" s="25"/>
      <c r="B610" s="25"/>
      <c r="C610" s="25"/>
      <c r="D610" s="25"/>
      <c r="E610" s="25"/>
      <c r="F610" s="25"/>
      <c r="G610" s="3"/>
      <c r="H610" s="25"/>
      <c r="AM610" s="58"/>
      <c r="AN610" s="58"/>
      <c r="AO610" s="58"/>
      <c r="AP610" s="58"/>
      <c r="AQ610" s="58"/>
      <c r="AR610" s="1515">
        <f t="shared" si="0"/>
        <v>0</v>
      </c>
      <c r="AS610" s="1516"/>
      <c r="AT610" s="1132">
        <f t="shared" si="1"/>
        <v>0</v>
      </c>
      <c r="AU610" s="1134"/>
      <c r="AV610" s="1515">
        <f t="shared" si="2"/>
        <v>0</v>
      </c>
      <c r="AW610" s="1516"/>
      <c r="AX610" s="1132">
        <f t="shared" si="3"/>
        <v>0</v>
      </c>
      <c r="AY610" s="1134"/>
      <c r="AZ610" s="58"/>
      <c r="BA610" s="1132">
        <f t="shared" si="4"/>
        <v>0</v>
      </c>
      <c r="BB610" s="1133"/>
      <c r="BC610" s="1133"/>
      <c r="BD610" s="1133"/>
      <c r="BE610" s="1134"/>
      <c r="BF610" s="1198">
        <f t="shared" si="5"/>
        <v>0</v>
      </c>
      <c r="BG610" s="1198"/>
      <c r="BH610" s="1198"/>
      <c r="BI610" s="1198"/>
      <c r="BJ610" s="1198"/>
      <c r="BK610" s="1198">
        <f t="shared" si="6"/>
        <v>0</v>
      </c>
      <c r="BL610" s="1198"/>
      <c r="BM610" s="1198"/>
      <c r="BN610" s="1198"/>
      <c r="BO610" s="1198"/>
      <c r="BP610" s="1198">
        <f t="shared" si="7"/>
        <v>0</v>
      </c>
      <c r="BQ610" s="1198"/>
      <c r="BR610" s="1198"/>
      <c r="BS610" s="1198"/>
      <c r="BT610" s="1198"/>
      <c r="BU610" s="1198">
        <f t="shared" si="8"/>
        <v>0</v>
      </c>
      <c r="BV610" s="1198"/>
      <c r="BW610" s="1198"/>
      <c r="BX610" s="1198"/>
      <c r="BY610" s="1198"/>
      <c r="BZ610" s="1198">
        <f t="shared" si="9"/>
        <v>0</v>
      </c>
      <c r="CA610" s="1198"/>
      <c r="CB610" s="1198"/>
      <c r="CC610" s="1198"/>
      <c r="CD610" s="1198"/>
      <c r="CE610" s="1206">
        <f t="shared" si="10"/>
        <v>0</v>
      </c>
      <c r="CF610" s="1206"/>
      <c r="CG610" s="1206"/>
      <c r="CH610" s="1206"/>
      <c r="CI610" s="1206"/>
      <c r="CJ610" s="1206">
        <f t="shared" si="11"/>
        <v>0</v>
      </c>
      <c r="CK610" s="1206"/>
      <c r="CL610" s="1206"/>
      <c r="CM610" s="1206"/>
      <c r="CN610" s="1206"/>
      <c r="CO610" s="1206">
        <f t="shared" si="12"/>
        <v>0</v>
      </c>
      <c r="CP610" s="1206"/>
      <c r="CQ610" s="1206"/>
      <c r="CR610" s="1206"/>
      <c r="CS610" s="1206"/>
      <c r="CT610" s="1206">
        <f t="shared" si="13"/>
        <v>0</v>
      </c>
      <c r="CU610" s="1206"/>
      <c r="CV610" s="1206"/>
      <c r="CW610" s="1206"/>
      <c r="CX610" s="1206"/>
      <c r="CY610" s="1206">
        <f t="shared" si="14"/>
        <v>0</v>
      </c>
      <c r="CZ610" s="1206"/>
      <c r="DA610" s="1206"/>
      <c r="DB610" s="1206"/>
      <c r="DC610" s="1206"/>
      <c r="DD610" s="1206">
        <f t="shared" si="15"/>
        <v>0</v>
      </c>
      <c r="DE610" s="1206"/>
      <c r="DF610" s="1206"/>
      <c r="DG610" s="1206"/>
      <c r="DH610" s="1206"/>
    </row>
    <row r="611" spans="1:112" ht="12.75">
      <c r="A611" s="50" t="s">
        <v>341</v>
      </c>
      <c r="B611" s="50"/>
      <c r="C611" s="50" t="s">
        <v>23</v>
      </c>
      <c r="AM611" s="58"/>
      <c r="AN611" s="58"/>
      <c r="AO611" s="58"/>
      <c r="AP611" s="58"/>
      <c r="AQ611" s="58"/>
      <c r="AR611" s="1515">
        <f t="shared" si="0"/>
        <v>0</v>
      </c>
      <c r="AS611" s="1516"/>
      <c r="AT611" s="1132">
        <f t="shared" si="1"/>
        <v>0</v>
      </c>
      <c r="AU611" s="1134"/>
      <c r="AV611" s="1515">
        <f t="shared" si="2"/>
        <v>0</v>
      </c>
      <c r="AW611" s="1516"/>
      <c r="AX611" s="1132">
        <f t="shared" si="3"/>
        <v>0</v>
      </c>
      <c r="AY611" s="1134"/>
      <c r="AZ611" s="58"/>
      <c r="BA611" s="1132">
        <f t="shared" si="4"/>
        <v>0</v>
      </c>
      <c r="BB611" s="1133"/>
      <c r="BC611" s="1133"/>
      <c r="BD611" s="1133"/>
      <c r="BE611" s="1134"/>
      <c r="BF611" s="1198">
        <f t="shared" si="5"/>
        <v>0</v>
      </c>
      <c r="BG611" s="1198"/>
      <c r="BH611" s="1198"/>
      <c r="BI611" s="1198"/>
      <c r="BJ611" s="1198"/>
      <c r="BK611" s="1198">
        <f t="shared" si="6"/>
        <v>0</v>
      </c>
      <c r="BL611" s="1198"/>
      <c r="BM611" s="1198"/>
      <c r="BN611" s="1198"/>
      <c r="BO611" s="1198"/>
      <c r="BP611" s="1198">
        <f t="shared" si="7"/>
        <v>0</v>
      </c>
      <c r="BQ611" s="1198"/>
      <c r="BR611" s="1198"/>
      <c r="BS611" s="1198"/>
      <c r="BT611" s="1198"/>
      <c r="BU611" s="1198">
        <f t="shared" si="8"/>
        <v>0</v>
      </c>
      <c r="BV611" s="1198"/>
      <c r="BW611" s="1198"/>
      <c r="BX611" s="1198"/>
      <c r="BY611" s="1198"/>
      <c r="BZ611" s="1198">
        <f t="shared" si="9"/>
        <v>0</v>
      </c>
      <c r="CA611" s="1198"/>
      <c r="CB611" s="1198"/>
      <c r="CC611" s="1198"/>
      <c r="CD611" s="1198"/>
      <c r="CE611" s="1206">
        <f t="shared" si="10"/>
        <v>0</v>
      </c>
      <c r="CF611" s="1206"/>
      <c r="CG611" s="1206"/>
      <c r="CH611" s="1206"/>
      <c r="CI611" s="1206"/>
      <c r="CJ611" s="1206">
        <f t="shared" si="11"/>
        <v>0</v>
      </c>
      <c r="CK611" s="1206"/>
      <c r="CL611" s="1206"/>
      <c r="CM611" s="1206"/>
      <c r="CN611" s="1206"/>
      <c r="CO611" s="1206">
        <f t="shared" si="12"/>
        <v>0</v>
      </c>
      <c r="CP611" s="1206"/>
      <c r="CQ611" s="1206"/>
      <c r="CR611" s="1206"/>
      <c r="CS611" s="1206"/>
      <c r="CT611" s="1206">
        <f t="shared" si="13"/>
        <v>0</v>
      </c>
      <c r="CU611" s="1206"/>
      <c r="CV611" s="1206"/>
      <c r="CW611" s="1206"/>
      <c r="CX611" s="1206"/>
      <c r="CY611" s="1206">
        <f t="shared" si="14"/>
        <v>0</v>
      </c>
      <c r="CZ611" s="1206"/>
      <c r="DA611" s="1206"/>
      <c r="DB611" s="1206"/>
      <c r="DC611" s="1206"/>
      <c r="DD611" s="1206">
        <f t="shared" si="15"/>
        <v>0</v>
      </c>
      <c r="DE611" s="1206"/>
      <c r="DF611" s="1206"/>
      <c r="DG611" s="1206"/>
      <c r="DH611" s="1206"/>
    </row>
    <row r="612" spans="1:112" ht="12.75">
      <c r="A612" s="50"/>
      <c r="B612" s="50"/>
      <c r="C612" s="50"/>
      <c r="AM612" s="58"/>
      <c r="AN612" s="58"/>
      <c r="AO612" s="58"/>
      <c r="AP612" s="58"/>
      <c r="AQ612" s="58"/>
      <c r="AR612" s="1515">
        <f t="shared" si="0"/>
        <v>0</v>
      </c>
      <c r="AS612" s="1516"/>
      <c r="AT612" s="1132">
        <f t="shared" si="1"/>
        <v>0</v>
      </c>
      <c r="AU612" s="1134"/>
      <c r="AV612" s="1515">
        <f t="shared" si="2"/>
        <v>0</v>
      </c>
      <c r="AW612" s="1516"/>
      <c r="AX612" s="1132">
        <f t="shared" si="3"/>
        <v>0</v>
      </c>
      <c r="AY612" s="1134"/>
      <c r="AZ612" s="58"/>
      <c r="BA612" s="1132">
        <f t="shared" si="4"/>
        <v>0</v>
      </c>
      <c r="BB612" s="1133"/>
      <c r="BC612" s="1133"/>
      <c r="BD612" s="1133"/>
      <c r="BE612" s="1134"/>
      <c r="BF612" s="1198">
        <f t="shared" si="5"/>
        <v>0</v>
      </c>
      <c r="BG612" s="1198"/>
      <c r="BH612" s="1198"/>
      <c r="BI612" s="1198"/>
      <c r="BJ612" s="1198"/>
      <c r="BK612" s="1198">
        <f t="shared" si="6"/>
        <v>0</v>
      </c>
      <c r="BL612" s="1198"/>
      <c r="BM612" s="1198"/>
      <c r="BN612" s="1198"/>
      <c r="BO612" s="1198"/>
      <c r="BP612" s="1198">
        <f t="shared" si="7"/>
        <v>0</v>
      </c>
      <c r="BQ612" s="1198"/>
      <c r="BR612" s="1198"/>
      <c r="BS612" s="1198"/>
      <c r="BT612" s="1198"/>
      <c r="BU612" s="1198">
        <f t="shared" si="8"/>
        <v>0</v>
      </c>
      <c r="BV612" s="1198"/>
      <c r="BW612" s="1198"/>
      <c r="BX612" s="1198"/>
      <c r="BY612" s="1198"/>
      <c r="BZ612" s="1198">
        <f t="shared" si="9"/>
        <v>0</v>
      </c>
      <c r="CA612" s="1198"/>
      <c r="CB612" s="1198"/>
      <c r="CC612" s="1198"/>
      <c r="CD612" s="1198"/>
      <c r="CE612" s="1206">
        <f t="shared" si="10"/>
        <v>0</v>
      </c>
      <c r="CF612" s="1206"/>
      <c r="CG612" s="1206"/>
      <c r="CH612" s="1206"/>
      <c r="CI612" s="1206"/>
      <c r="CJ612" s="1206">
        <f t="shared" si="11"/>
        <v>0</v>
      </c>
      <c r="CK612" s="1206"/>
      <c r="CL612" s="1206"/>
      <c r="CM612" s="1206"/>
      <c r="CN612" s="1206"/>
      <c r="CO612" s="1206">
        <f t="shared" si="12"/>
        <v>0</v>
      </c>
      <c r="CP612" s="1206"/>
      <c r="CQ612" s="1206"/>
      <c r="CR612" s="1206"/>
      <c r="CS612" s="1206"/>
      <c r="CT612" s="1206">
        <f t="shared" si="13"/>
        <v>0</v>
      </c>
      <c r="CU612" s="1206"/>
      <c r="CV612" s="1206"/>
      <c r="CW612" s="1206"/>
      <c r="CX612" s="1206"/>
      <c r="CY612" s="1206">
        <f t="shared" si="14"/>
        <v>0</v>
      </c>
      <c r="CZ612" s="1206"/>
      <c r="DA612" s="1206"/>
      <c r="DB612" s="1206"/>
      <c r="DC612" s="1206"/>
      <c r="DD612" s="1206">
        <f t="shared" si="15"/>
        <v>0</v>
      </c>
      <c r="DE612" s="1206"/>
      <c r="DF612" s="1206"/>
      <c r="DG612" s="1206"/>
      <c r="DH612" s="1206"/>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5">
        <f t="shared" si="0"/>
        <v>0</v>
      </c>
      <c r="AS613" s="1516"/>
      <c r="AT613" s="1132">
        <f t="shared" si="1"/>
        <v>0</v>
      </c>
      <c r="AU613" s="1134"/>
      <c r="AV613" s="1515">
        <f t="shared" si="2"/>
        <v>0</v>
      </c>
      <c r="AW613" s="1516"/>
      <c r="AX613" s="1132">
        <f t="shared" si="3"/>
        <v>0</v>
      </c>
      <c r="AY613" s="1134"/>
      <c r="AZ613" s="58"/>
      <c r="BA613" s="1132">
        <f t="shared" si="4"/>
        <v>0</v>
      </c>
      <c r="BB613" s="1133"/>
      <c r="BC613" s="1133"/>
      <c r="BD613" s="1133"/>
      <c r="BE613" s="1134"/>
      <c r="BF613" s="1198">
        <f t="shared" si="5"/>
        <v>0</v>
      </c>
      <c r="BG613" s="1198"/>
      <c r="BH613" s="1198"/>
      <c r="BI613" s="1198"/>
      <c r="BJ613" s="1198"/>
      <c r="BK613" s="1198">
        <f t="shared" si="6"/>
        <v>0</v>
      </c>
      <c r="BL613" s="1198"/>
      <c r="BM613" s="1198"/>
      <c r="BN613" s="1198"/>
      <c r="BO613" s="1198"/>
      <c r="BP613" s="1198">
        <f t="shared" si="7"/>
        <v>0</v>
      </c>
      <c r="BQ613" s="1198"/>
      <c r="BR613" s="1198"/>
      <c r="BS613" s="1198"/>
      <c r="BT613" s="1198"/>
      <c r="BU613" s="1198">
        <f t="shared" si="8"/>
        <v>0</v>
      </c>
      <c r="BV613" s="1198"/>
      <c r="BW613" s="1198"/>
      <c r="BX613" s="1198"/>
      <c r="BY613" s="1198"/>
      <c r="BZ613" s="1198">
        <f t="shared" si="9"/>
        <v>0</v>
      </c>
      <c r="CA613" s="1198"/>
      <c r="CB613" s="1198"/>
      <c r="CC613" s="1198"/>
      <c r="CD613" s="1198"/>
      <c r="CE613" s="1206">
        <f t="shared" si="10"/>
        <v>0</v>
      </c>
      <c r="CF613" s="1206"/>
      <c r="CG613" s="1206"/>
      <c r="CH613" s="1206"/>
      <c r="CI613" s="1206"/>
      <c r="CJ613" s="1206">
        <f t="shared" si="11"/>
        <v>0</v>
      </c>
      <c r="CK613" s="1206"/>
      <c r="CL613" s="1206"/>
      <c r="CM613" s="1206"/>
      <c r="CN613" s="1206"/>
      <c r="CO613" s="1206">
        <f t="shared" si="12"/>
        <v>0</v>
      </c>
      <c r="CP613" s="1206"/>
      <c r="CQ613" s="1206"/>
      <c r="CR613" s="1206"/>
      <c r="CS613" s="1206"/>
      <c r="CT613" s="1206">
        <f t="shared" si="13"/>
        <v>0</v>
      </c>
      <c r="CU613" s="1206"/>
      <c r="CV613" s="1206"/>
      <c r="CW613" s="1206"/>
      <c r="CX613" s="1206"/>
      <c r="CY613" s="1206">
        <f t="shared" si="14"/>
        <v>0</v>
      </c>
      <c r="CZ613" s="1206"/>
      <c r="DA613" s="1206"/>
      <c r="DB613" s="1206"/>
      <c r="DC613" s="1206"/>
      <c r="DD613" s="1206">
        <f t="shared" si="15"/>
        <v>0</v>
      </c>
      <c r="DE613" s="1206"/>
      <c r="DF613" s="1206"/>
      <c r="DG613" s="1206"/>
      <c r="DH613" s="1206"/>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5">
        <f>SUM(AT589:AU613)</f>
        <v>29</v>
      </c>
      <c r="AU614" s="1516"/>
      <c r="AV614" s="58"/>
      <c r="AW614" s="58"/>
      <c r="AX614" s="1515">
        <f>SUM(AX589:AY613)</f>
        <v>0</v>
      </c>
      <c r="AY614" s="1516"/>
      <c r="AZ614" s="58"/>
      <c r="BA614" s="1515">
        <f>SUM(BA589:BE613)</f>
        <v>0</v>
      </c>
      <c r="BB614" s="1524"/>
      <c r="BC614" s="1524"/>
      <c r="BD614" s="1524"/>
      <c r="BE614" s="1516"/>
      <c r="BF614" s="1211">
        <f>SUM(BF589:BJ613)</f>
        <v>99</v>
      </c>
      <c r="BG614" s="1211"/>
      <c r="BH614" s="1211"/>
      <c r="BI614" s="1211"/>
      <c r="BJ614" s="1211"/>
      <c r="BK614" s="1211">
        <f>SUM(BK589:BO613)</f>
        <v>0</v>
      </c>
      <c r="BL614" s="1211"/>
      <c r="BM614" s="1211"/>
      <c r="BN614" s="1211"/>
      <c r="BO614" s="1211"/>
      <c r="BP614" s="1211">
        <f>SUM(BP589:BT613)</f>
        <v>0</v>
      </c>
      <c r="BQ614" s="1211"/>
      <c r="BR614" s="1211"/>
      <c r="BS614" s="1211"/>
      <c r="BT614" s="1211"/>
      <c r="BU614" s="1211">
        <f>SUM(BU589:BY613)</f>
        <v>0</v>
      </c>
      <c r="BV614" s="1211"/>
      <c r="BW614" s="1211"/>
      <c r="BX614" s="1211"/>
      <c r="BY614" s="1211"/>
      <c r="BZ614" s="1211">
        <f>SUM(BZ589:CD613)</f>
        <v>0</v>
      </c>
      <c r="CA614" s="1211"/>
      <c r="CB614" s="1211"/>
      <c r="CC614" s="1211"/>
      <c r="CD614" s="1211"/>
      <c r="CE614" s="1211">
        <f>SUM(CE589:CI613)</f>
        <v>0</v>
      </c>
      <c r="CF614" s="1211"/>
      <c r="CG614" s="1211"/>
      <c r="CH614" s="1211"/>
      <c r="CI614" s="1211"/>
      <c r="CJ614" s="1211">
        <f>SUM(CJ589:CN613)</f>
        <v>0</v>
      </c>
      <c r="CK614" s="1211"/>
      <c r="CL614" s="1211"/>
      <c r="CM614" s="1211"/>
      <c r="CN614" s="1211"/>
      <c r="CO614" s="1211">
        <f>SUM(CO589:CS613)</f>
        <v>0</v>
      </c>
      <c r="CP614" s="1211"/>
      <c r="CQ614" s="1211"/>
      <c r="CR614" s="1211"/>
      <c r="CS614" s="1211"/>
      <c r="CT614" s="1211">
        <f>SUM(CT589:CX613)</f>
        <v>0</v>
      </c>
      <c r="CU614" s="1211"/>
      <c r="CV614" s="1211"/>
      <c r="CW614" s="1211"/>
      <c r="CX614" s="1211"/>
      <c r="CY614" s="1211">
        <f>SUM(CY589:DC613)</f>
        <v>0</v>
      </c>
      <c r="CZ614" s="1211"/>
      <c r="DA614" s="1211"/>
      <c r="DB614" s="1211"/>
      <c r="DC614" s="1211"/>
      <c r="DD614" s="1211">
        <f>SUM(DD589:DH613)</f>
        <v>0</v>
      </c>
      <c r="DE614" s="1211"/>
      <c r="DF614" s="1211"/>
      <c r="DG614" s="1211"/>
      <c r="DH614" s="1211"/>
    </row>
    <row r="615" spans="1:112" ht="12.75">
      <c r="B615" s="1429" t="s">
        <v>498</v>
      </c>
      <c r="C615" s="1430"/>
      <c r="D615" s="1430"/>
      <c r="E615" s="1430"/>
      <c r="F615" s="1430"/>
      <c r="G615" s="1430"/>
      <c r="H615" s="1430"/>
      <c r="I615" s="1430"/>
      <c r="J615" s="1430"/>
      <c r="K615" s="1430"/>
      <c r="L615" s="1430"/>
      <c r="M615" s="1430"/>
      <c r="N615" s="1430"/>
      <c r="O615" s="1431"/>
      <c r="P615" s="1438" t="s">
        <v>346</v>
      </c>
      <c r="Q615" s="1439"/>
      <c r="R615" s="1440"/>
      <c r="S615" s="1531" t="s">
        <v>499</v>
      </c>
      <c r="T615" s="1532"/>
      <c r="U615" s="1533"/>
      <c r="V615" s="1428" t="s">
        <v>18</v>
      </c>
      <c r="W615" s="1428"/>
      <c r="X615" s="1428"/>
      <c r="Y615" s="1428"/>
      <c r="Z615" s="1428"/>
      <c r="AA615" s="1428"/>
      <c r="AB615" s="1428" t="s">
        <v>17</v>
      </c>
      <c r="AC615" s="1428"/>
      <c r="AD615" s="1428"/>
      <c r="AE615" s="1428"/>
      <c r="AF615" s="1428"/>
      <c r="AG615" s="1428" t="s">
        <v>500</v>
      </c>
      <c r="AH615" s="1428"/>
      <c r="AI615" s="1428"/>
      <c r="AJ615" s="1428"/>
      <c r="AK615" s="142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2"/>
      <c r="C616" s="1433"/>
      <c r="D616" s="1433"/>
      <c r="E616" s="1433"/>
      <c r="F616" s="1433"/>
      <c r="G616" s="1433"/>
      <c r="H616" s="1433"/>
      <c r="I616" s="1433"/>
      <c r="J616" s="1433"/>
      <c r="K616" s="1433"/>
      <c r="L616" s="1433"/>
      <c r="M616" s="1433"/>
      <c r="N616" s="1433"/>
      <c r="O616" s="1434"/>
      <c r="P616" s="1441"/>
      <c r="Q616" s="1442"/>
      <c r="R616" s="1443"/>
      <c r="S616" s="1534"/>
      <c r="T616" s="1535"/>
      <c r="U616" s="1536"/>
      <c r="V616" s="1428"/>
      <c r="W616" s="1428"/>
      <c r="X616" s="1428"/>
      <c r="Y616" s="1428"/>
      <c r="Z616" s="1428"/>
      <c r="AA616" s="1428"/>
      <c r="AB616" s="1428"/>
      <c r="AC616" s="1428"/>
      <c r="AD616" s="1428"/>
      <c r="AE616" s="1428"/>
      <c r="AF616" s="1428"/>
      <c r="AG616" s="1428"/>
      <c r="AH616" s="1428"/>
      <c r="AI616" s="1428"/>
      <c r="AJ616" s="1428"/>
      <c r="AK616" s="1428"/>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5"/>
      <c r="C617" s="1436"/>
      <c r="D617" s="1436"/>
      <c r="E617" s="1436"/>
      <c r="F617" s="1436"/>
      <c r="G617" s="1436"/>
      <c r="H617" s="1436"/>
      <c r="I617" s="1436"/>
      <c r="J617" s="1436"/>
      <c r="K617" s="1436"/>
      <c r="L617" s="1436"/>
      <c r="M617" s="1436"/>
      <c r="N617" s="1436"/>
      <c r="O617" s="1437"/>
      <c r="P617" s="1444"/>
      <c r="Q617" s="1445"/>
      <c r="R617" s="1446"/>
      <c r="S617" s="1537"/>
      <c r="T617" s="1538"/>
      <c r="U617" s="1539"/>
      <c r="V617" s="1428"/>
      <c r="W617" s="1428"/>
      <c r="X617" s="1428"/>
      <c r="Y617" s="1428"/>
      <c r="Z617" s="1428"/>
      <c r="AA617" s="1428"/>
      <c r="AB617" s="1428"/>
      <c r="AC617" s="1428"/>
      <c r="AD617" s="1428"/>
      <c r="AE617" s="1428"/>
      <c r="AF617" s="1428"/>
      <c r="AG617" s="1428"/>
      <c r="AH617" s="1428"/>
      <c r="AI617" s="1428"/>
      <c r="AJ617" s="1428"/>
      <c r="AK617" s="1428"/>
      <c r="AL617" s="58"/>
      <c r="AM617" s="61"/>
      <c r="AN617" s="61"/>
      <c r="AO617" s="61"/>
      <c r="AP617" s="61"/>
      <c r="AQ617" s="61"/>
      <c r="AR617" s="61"/>
      <c r="AS617" s="61"/>
      <c r="AT617" s="61"/>
      <c r="AU617" s="61"/>
      <c r="AV617" s="61"/>
      <c r="AW617" s="61"/>
      <c r="AX617" s="61"/>
      <c r="AY617" s="61"/>
      <c r="AZ617" s="61"/>
      <c r="BA617" s="1132">
        <f>IF(J754="SRO/Studio",O754,0)</f>
        <v>0</v>
      </c>
      <c r="BB617" s="1133"/>
      <c r="BC617" s="1133"/>
      <c r="BD617" s="1133"/>
      <c r="BE617" s="1134"/>
      <c r="BF617" s="1198">
        <f>IF(J754="1 Bedroom",O754,0)</f>
        <v>0</v>
      </c>
      <c r="BG617" s="1198"/>
      <c r="BH617" s="1198"/>
      <c r="BI617" s="1198"/>
      <c r="BJ617" s="1198"/>
      <c r="BK617" s="1198">
        <f>IF(J754="2 Bedrooms",O754,0)</f>
        <v>1</v>
      </c>
      <c r="BL617" s="1198"/>
      <c r="BM617" s="1198"/>
      <c r="BN617" s="1198"/>
      <c r="BO617" s="1198"/>
      <c r="BP617" s="1198">
        <f>IF(J754="3 Bedrooms",O754,0)</f>
        <v>0</v>
      </c>
      <c r="BQ617" s="1198"/>
      <c r="BR617" s="1198"/>
      <c r="BS617" s="1198"/>
      <c r="BT617" s="1198"/>
      <c r="BU617" s="1198">
        <f>IF(J754="4 Bedrooms",O754,0)</f>
        <v>0</v>
      </c>
      <c r="BV617" s="1198"/>
      <c r="BW617" s="1198"/>
      <c r="BX617" s="1198"/>
      <c r="BY617" s="1198"/>
      <c r="BZ617" s="1198">
        <f>IF(J754="5 Bedrooms",O754,0)</f>
        <v>0</v>
      </c>
      <c r="CA617" s="1198"/>
      <c r="CB617" s="1198"/>
      <c r="CC617" s="1198"/>
      <c r="CD617" s="1198"/>
      <c r="CE617" s="58"/>
      <c r="CF617" s="58"/>
      <c r="CG617" s="58"/>
      <c r="CH617" s="58"/>
      <c r="CI617" s="58"/>
      <c r="CJ617" s="58"/>
      <c r="CK617" s="58"/>
      <c r="CL617" s="58"/>
      <c r="CM617" s="58"/>
      <c r="CN617" s="58"/>
      <c r="CO617" s="58"/>
      <c r="CP617" s="58"/>
      <c r="CQ617" s="58"/>
      <c r="CR617" s="58"/>
    </row>
    <row r="618" spans="1:112" ht="12.75" customHeight="1">
      <c r="B618" s="83" t="s">
        <v>119</v>
      </c>
      <c r="C618" s="1225" t="s">
        <v>1739</v>
      </c>
      <c r="D618" s="1426"/>
      <c r="E618" s="1426"/>
      <c r="F618" s="1426"/>
      <c r="G618" s="1426"/>
      <c r="H618" s="1426"/>
      <c r="I618" s="1426"/>
      <c r="J618" s="1426"/>
      <c r="K618" s="1426"/>
      <c r="L618" s="1426"/>
      <c r="M618" s="1426"/>
      <c r="N618" s="1426"/>
      <c r="O618" s="1427"/>
      <c r="P618" s="1222">
        <f>40*12</f>
        <v>480</v>
      </c>
      <c r="Q618" s="1223"/>
      <c r="R618" s="1224"/>
      <c r="S618" s="1219">
        <v>0.04</v>
      </c>
      <c r="T618" s="1220"/>
      <c r="U618" s="1221"/>
      <c r="V618" s="1222"/>
      <c r="W618" s="1223"/>
      <c r="X618" s="1223"/>
      <c r="Y618" s="1223"/>
      <c r="Z618" s="1223"/>
      <c r="AA618" s="1224"/>
      <c r="AB618" s="1227">
        <f>-PMT(S618/12,P618,AG618)*12</f>
        <v>325992.006134975</v>
      </c>
      <c r="AC618" s="1227"/>
      <c r="AD618" s="1227"/>
      <c r="AE618" s="1227"/>
      <c r="AF618" s="1227"/>
      <c r="AG618" s="1227">
        <v>6500000</v>
      </c>
      <c r="AH618" s="1227"/>
      <c r="AI618" s="1227"/>
      <c r="AJ618" s="1227"/>
      <c r="AK618" s="1227"/>
      <c r="AL618" s="58"/>
      <c r="AM618" s="61"/>
      <c r="AN618" s="61"/>
      <c r="AO618" s="61"/>
      <c r="AP618" s="61"/>
      <c r="AQ618" s="61"/>
      <c r="AR618" s="61"/>
      <c r="AS618" s="61"/>
      <c r="AT618" s="61"/>
      <c r="AU618" s="61"/>
      <c r="AV618" s="61"/>
      <c r="AW618" s="61"/>
      <c r="AX618" s="61"/>
      <c r="AY618" s="61"/>
      <c r="AZ618" s="61"/>
      <c r="BA618" s="1132">
        <f>IF(J755="SRO/Studio",O755,0)</f>
        <v>0</v>
      </c>
      <c r="BB618" s="1133"/>
      <c r="BC618" s="1133"/>
      <c r="BD618" s="1133"/>
      <c r="BE618" s="1134"/>
      <c r="BF618" s="1198">
        <f>IF(J755="1 Bedroom",O755,0)</f>
        <v>0</v>
      </c>
      <c r="BG618" s="1198"/>
      <c r="BH618" s="1198"/>
      <c r="BI618" s="1198"/>
      <c r="BJ618" s="1198"/>
      <c r="BK618" s="1198">
        <f>IF(J755="2 Bedrooms",O755,0)</f>
        <v>0</v>
      </c>
      <c r="BL618" s="1198"/>
      <c r="BM618" s="1198"/>
      <c r="BN618" s="1198"/>
      <c r="BO618" s="1198"/>
      <c r="BP618" s="1198">
        <f>IF(J755="3 Bedrooms",O755,0)</f>
        <v>0</v>
      </c>
      <c r="BQ618" s="1198"/>
      <c r="BR618" s="1198"/>
      <c r="BS618" s="1198"/>
      <c r="BT618" s="1198"/>
      <c r="BU618" s="1198">
        <f>IF(J755="4 Bedrooms",O755,0)</f>
        <v>0</v>
      </c>
      <c r="BV618" s="1198"/>
      <c r="BW618" s="1198"/>
      <c r="BX618" s="1198"/>
      <c r="BY618" s="1198"/>
      <c r="BZ618" s="1198">
        <f>IF(J755="5 Bedrooms",O755,0)</f>
        <v>0</v>
      </c>
      <c r="CA618" s="1198"/>
      <c r="CB618" s="1198"/>
      <c r="CC618" s="1198"/>
      <c r="CD618" s="1198"/>
      <c r="CE618" s="58"/>
      <c r="CF618" s="58"/>
      <c r="CG618" s="58"/>
      <c r="CH618" s="58"/>
      <c r="CI618" s="58"/>
      <c r="CJ618" s="58"/>
      <c r="CK618" s="58"/>
      <c r="CL618" s="58"/>
      <c r="CM618" s="58"/>
      <c r="CN618" s="58"/>
      <c r="CO618" s="58"/>
      <c r="CP618" s="58"/>
      <c r="CQ618" s="58"/>
      <c r="CR618" s="58"/>
    </row>
    <row r="619" spans="1:112" ht="12.75">
      <c r="B619" s="84" t="s">
        <v>120</v>
      </c>
      <c r="C619" s="1225" t="s">
        <v>1740</v>
      </c>
      <c r="D619" s="1102"/>
      <c r="E619" s="1102"/>
      <c r="F619" s="1102"/>
      <c r="G619" s="1102"/>
      <c r="H619" s="1102"/>
      <c r="I619" s="1102"/>
      <c r="J619" s="1102"/>
      <c r="K619" s="1102"/>
      <c r="L619" s="1102"/>
      <c r="M619" s="1102"/>
      <c r="N619" s="1102"/>
      <c r="O619" s="1226"/>
      <c r="P619" s="1222">
        <v>480</v>
      </c>
      <c r="Q619" s="1223"/>
      <c r="R619" s="1224"/>
      <c r="S619" s="1219">
        <v>0.04</v>
      </c>
      <c r="T619" s="1220"/>
      <c r="U619" s="1221"/>
      <c r="V619" s="1222"/>
      <c r="W619" s="1223"/>
      <c r="X619" s="1223"/>
      <c r="Y619" s="1223"/>
      <c r="Z619" s="1223"/>
      <c r="AA619" s="1224"/>
      <c r="AB619" s="1227">
        <f>-PMT(S619/12,P619,AG619)*12</f>
        <v>878599.41159194731</v>
      </c>
      <c r="AC619" s="1227"/>
      <c r="AD619" s="1227"/>
      <c r="AE619" s="1227"/>
      <c r="AF619" s="1227"/>
      <c r="AG619" s="1227">
        <v>17518516</v>
      </c>
      <c r="AH619" s="1227"/>
      <c r="AI619" s="1227"/>
      <c r="AJ619" s="1227"/>
      <c r="AK619" s="1227"/>
      <c r="AL619" s="58"/>
      <c r="AM619" s="61"/>
      <c r="AN619" s="61"/>
      <c r="AO619" s="61"/>
      <c r="AP619" s="61"/>
      <c r="AQ619" s="61"/>
      <c r="AR619" s="61"/>
      <c r="AS619" s="61"/>
      <c r="AT619" s="61"/>
      <c r="AU619" s="61"/>
      <c r="AV619" s="61"/>
      <c r="AW619" s="61"/>
      <c r="AX619" s="61"/>
      <c r="AY619" s="61"/>
      <c r="AZ619" s="61"/>
      <c r="BA619" s="1132">
        <f>IF(J756="SRO/Studio",O756,0)</f>
        <v>0</v>
      </c>
      <c r="BB619" s="1133"/>
      <c r="BC619" s="1133"/>
      <c r="BD619" s="1133"/>
      <c r="BE619" s="1134"/>
      <c r="BF619" s="1198">
        <f>IF(J756="1 Bedroom",O756,0)</f>
        <v>0</v>
      </c>
      <c r="BG619" s="1198"/>
      <c r="BH619" s="1198"/>
      <c r="BI619" s="1198"/>
      <c r="BJ619" s="1198"/>
      <c r="BK619" s="1198">
        <f>IF(J756="2 Bedrooms",O756,0)</f>
        <v>0</v>
      </c>
      <c r="BL619" s="1198"/>
      <c r="BM619" s="1198"/>
      <c r="BN619" s="1198"/>
      <c r="BO619" s="1198"/>
      <c r="BP619" s="1198">
        <f>IF(J756="3 Bedrooms",O756,0)</f>
        <v>0</v>
      </c>
      <c r="BQ619" s="1198"/>
      <c r="BR619" s="1198"/>
      <c r="BS619" s="1198"/>
      <c r="BT619" s="1198"/>
      <c r="BU619" s="1198">
        <f>IF(J756="4 Bedrooms",O756,0)</f>
        <v>0</v>
      </c>
      <c r="BV619" s="1198"/>
      <c r="BW619" s="1198"/>
      <c r="BX619" s="1198"/>
      <c r="BY619" s="1198"/>
      <c r="BZ619" s="1198">
        <f>IF(J756="5 Bedrooms",O756,0)</f>
        <v>0</v>
      </c>
      <c r="CA619" s="1198"/>
      <c r="CB619" s="1198"/>
      <c r="CC619" s="1198"/>
      <c r="CD619" s="1198"/>
      <c r="CE619" s="58"/>
      <c r="CF619" s="58"/>
      <c r="CG619" s="58"/>
      <c r="CH619" s="58"/>
      <c r="CI619" s="58"/>
      <c r="CJ619" s="58"/>
      <c r="CK619" s="58"/>
      <c r="CL619" s="58"/>
      <c r="CM619" s="58"/>
      <c r="CN619" s="58"/>
      <c r="CO619" s="58"/>
      <c r="CP619" s="58"/>
      <c r="CQ619" s="58"/>
      <c r="CR619" s="58"/>
    </row>
    <row r="620" spans="1:112" ht="12.75">
      <c r="B620" s="84" t="s">
        <v>126</v>
      </c>
      <c r="C620" s="1225" t="s">
        <v>1729</v>
      </c>
      <c r="D620" s="1102"/>
      <c r="E620" s="1102"/>
      <c r="F620" s="1102"/>
      <c r="G620" s="1102"/>
      <c r="H620" s="1102"/>
      <c r="I620" s="1102"/>
      <c r="J620" s="1102"/>
      <c r="K620" s="1102"/>
      <c r="L620" s="1102"/>
      <c r="M620" s="1102"/>
      <c r="N620" s="1102"/>
      <c r="O620" s="1226"/>
      <c r="P620" s="1222">
        <v>180</v>
      </c>
      <c r="Q620" s="1223"/>
      <c r="R620" s="1224"/>
      <c r="S620" s="1219">
        <v>0.06</v>
      </c>
      <c r="T620" s="1220"/>
      <c r="U620" s="1221"/>
      <c r="V620" s="1222" t="s">
        <v>505</v>
      </c>
      <c r="W620" s="1223"/>
      <c r="X620" s="1223"/>
      <c r="Y620" s="1223"/>
      <c r="Z620" s="1223"/>
      <c r="AA620" s="1224"/>
      <c r="AB620" s="1227"/>
      <c r="AC620" s="1227"/>
      <c r="AD620" s="1227"/>
      <c r="AE620" s="1227"/>
      <c r="AF620" s="1227"/>
      <c r="AG620" s="1227">
        <f>'Sources and Uses Budget'!B105-SUM(Application!AG618:AK619,Application!AG631,AG621)</f>
        <v>1729189</v>
      </c>
      <c r="AH620" s="1227"/>
      <c r="AI620" s="1227"/>
      <c r="AJ620" s="1227"/>
      <c r="AK620" s="1227"/>
      <c r="AL620" s="58"/>
      <c r="AM620" s="61"/>
      <c r="AN620" s="61"/>
      <c r="AO620" s="61"/>
      <c r="AP620" s="61"/>
      <c r="AQ620" s="61"/>
      <c r="AR620" s="61"/>
      <c r="AS620" s="61"/>
      <c r="AT620" s="61"/>
      <c r="AU620" s="61"/>
      <c r="AV620" s="61"/>
      <c r="AW620" s="61"/>
      <c r="AX620" s="61"/>
      <c r="AY620" s="61"/>
      <c r="AZ620" s="61"/>
      <c r="BA620" s="1132">
        <f>IF(J757="SRO/Studio",O757,0)</f>
        <v>0</v>
      </c>
      <c r="BB620" s="1133"/>
      <c r="BC620" s="1133"/>
      <c r="BD620" s="1133"/>
      <c r="BE620" s="1134"/>
      <c r="BF620" s="1198">
        <f>IF(J757="1 Bedroom",O757,0)</f>
        <v>0</v>
      </c>
      <c r="BG620" s="1198"/>
      <c r="BH620" s="1198"/>
      <c r="BI620" s="1198"/>
      <c r="BJ620" s="1198"/>
      <c r="BK620" s="1198">
        <f>IF(J757="2 Bedrooms",O757,0)</f>
        <v>0</v>
      </c>
      <c r="BL620" s="1198"/>
      <c r="BM620" s="1198"/>
      <c r="BN620" s="1198"/>
      <c r="BO620" s="1198"/>
      <c r="BP620" s="1198">
        <f>IF(J757="3 Bedrooms",O757,0)</f>
        <v>0</v>
      </c>
      <c r="BQ620" s="1198"/>
      <c r="BR620" s="1198"/>
      <c r="BS620" s="1198"/>
      <c r="BT620" s="1198"/>
      <c r="BU620" s="1198">
        <f>IF(J757="4 Bedrooms",O757,0)</f>
        <v>0</v>
      </c>
      <c r="BV620" s="1198"/>
      <c r="BW620" s="1198"/>
      <c r="BX620" s="1198"/>
      <c r="BY620" s="1198"/>
      <c r="BZ620" s="1198">
        <f>IF(J757="5 Bedrooms",O757,0)</f>
        <v>0</v>
      </c>
      <c r="CA620" s="1198"/>
      <c r="CB620" s="1198"/>
      <c r="CC620" s="1198"/>
      <c r="CD620" s="1198"/>
      <c r="CE620" s="58"/>
      <c r="CF620" s="58"/>
      <c r="CG620" s="58"/>
      <c r="CH620" s="58"/>
      <c r="CI620" s="58"/>
      <c r="CJ620" s="58"/>
      <c r="CK620" s="58"/>
      <c r="CL620" s="58"/>
      <c r="CM620" s="58"/>
      <c r="CN620" s="58"/>
      <c r="CO620" s="58"/>
      <c r="CP620" s="58"/>
      <c r="CQ620" s="58"/>
      <c r="CR620" s="58"/>
    </row>
    <row r="621" spans="1:112" ht="12.75">
      <c r="B621" s="84" t="s">
        <v>632</v>
      </c>
      <c r="C621" s="1225" t="s">
        <v>1744</v>
      </c>
      <c r="D621" s="1102"/>
      <c r="E621" s="1102"/>
      <c r="F621" s="1102"/>
      <c r="G621" s="1102"/>
      <c r="H621" s="1102"/>
      <c r="I621" s="1102"/>
      <c r="J621" s="1102"/>
      <c r="K621" s="1102"/>
      <c r="L621" s="1102"/>
      <c r="M621" s="1102"/>
      <c r="N621" s="1102"/>
      <c r="O621" s="1226"/>
      <c r="P621" s="1222"/>
      <c r="Q621" s="1223"/>
      <c r="R621" s="1224"/>
      <c r="S621" s="1219"/>
      <c r="T621" s="1220"/>
      <c r="U621" s="1221"/>
      <c r="V621" s="1222"/>
      <c r="W621" s="1223"/>
      <c r="X621" s="1223"/>
      <c r="Y621" s="1223"/>
      <c r="Z621" s="1223"/>
      <c r="AA621" s="1224"/>
      <c r="AB621" s="1227"/>
      <c r="AC621" s="1227"/>
      <c r="AD621" s="1227"/>
      <c r="AE621" s="1227"/>
      <c r="AF621" s="1227"/>
      <c r="AG621" s="1227">
        <v>520336</v>
      </c>
      <c r="AH621" s="1227"/>
      <c r="AI621" s="1227"/>
      <c r="AJ621" s="1227"/>
      <c r="AK621" s="1227"/>
      <c r="AL621" s="58"/>
      <c r="AM621" s="61"/>
      <c r="AN621" s="61"/>
      <c r="AO621" s="61"/>
      <c r="AP621" s="61"/>
      <c r="AQ621" s="61"/>
      <c r="AR621" s="61"/>
      <c r="AS621" s="61"/>
      <c r="AT621" s="61"/>
      <c r="AU621" s="61"/>
      <c r="AV621" s="61"/>
      <c r="AW621" s="61"/>
      <c r="AX621" s="61"/>
      <c r="AY621" s="61"/>
      <c r="AZ621" s="61"/>
      <c r="BA621" s="1135">
        <f>SUM(BA617:BE620)</f>
        <v>0</v>
      </c>
      <c r="BB621" s="1136"/>
      <c r="BC621" s="1136"/>
      <c r="BD621" s="1136"/>
      <c r="BE621" s="1137"/>
      <c r="BF621" s="1135">
        <f>SUM(BF617:BJ620)</f>
        <v>0</v>
      </c>
      <c r="BG621" s="1136"/>
      <c r="BH621" s="1136"/>
      <c r="BI621" s="1136"/>
      <c r="BJ621" s="1137"/>
      <c r="BK621" s="1135">
        <f>SUM(BK617:BO620)</f>
        <v>1</v>
      </c>
      <c r="BL621" s="1136"/>
      <c r="BM621" s="1136"/>
      <c r="BN621" s="1136"/>
      <c r="BO621" s="1137"/>
      <c r="BP621" s="1135">
        <f>SUM(BP617:BT620)</f>
        <v>0</v>
      </c>
      <c r="BQ621" s="1136"/>
      <c r="BR621" s="1136"/>
      <c r="BS621" s="1136"/>
      <c r="BT621" s="1137"/>
      <c r="BU621" s="1135">
        <f>SUM(BU617:BY620)</f>
        <v>0</v>
      </c>
      <c r="BV621" s="1136"/>
      <c r="BW621" s="1136"/>
      <c r="BX621" s="1136"/>
      <c r="BY621" s="1137"/>
      <c r="BZ621" s="1135">
        <f>SUM(BZ617:CD620)</f>
        <v>0</v>
      </c>
      <c r="CA621" s="1136"/>
      <c r="CB621" s="1136"/>
      <c r="CC621" s="1136"/>
      <c r="CD621" s="1137"/>
      <c r="CE621" s="58"/>
      <c r="CF621" s="58"/>
      <c r="CG621" s="58"/>
      <c r="CH621" s="58"/>
      <c r="CI621" s="58"/>
      <c r="CJ621" s="58"/>
      <c r="CK621" s="58"/>
      <c r="CL621" s="58"/>
      <c r="CM621" s="58"/>
      <c r="CN621" s="58"/>
      <c r="CO621" s="58"/>
      <c r="CP621" s="58"/>
      <c r="CQ621" s="58"/>
      <c r="CR621" s="58"/>
    </row>
    <row r="622" spans="1:112" ht="12.75">
      <c r="B622" s="84" t="s">
        <v>842</v>
      </c>
      <c r="C622" s="1102"/>
      <c r="D622" s="1102"/>
      <c r="E622" s="1102"/>
      <c r="F622" s="1102"/>
      <c r="G622" s="1102"/>
      <c r="H622" s="1102"/>
      <c r="I622" s="1102"/>
      <c r="J622" s="1102"/>
      <c r="K622" s="1102"/>
      <c r="L622" s="1102"/>
      <c r="M622" s="1102"/>
      <c r="N622" s="1102"/>
      <c r="O622" s="1226"/>
      <c r="P622" s="1222"/>
      <c r="Q622" s="1223"/>
      <c r="R622" s="1224"/>
      <c r="S622" s="1219"/>
      <c r="T622" s="1220"/>
      <c r="U622" s="1221"/>
      <c r="V622" s="1222"/>
      <c r="W622" s="1223"/>
      <c r="X622" s="1223"/>
      <c r="Y622" s="1223"/>
      <c r="Z622" s="1223"/>
      <c r="AA622" s="1224"/>
      <c r="AB622" s="1227"/>
      <c r="AC622" s="1227"/>
      <c r="AD622" s="1227"/>
      <c r="AE622" s="1227"/>
      <c r="AF622" s="1227"/>
      <c r="AG622" s="1227"/>
      <c r="AH622" s="1227"/>
      <c r="AI622" s="1227"/>
      <c r="AJ622" s="1227"/>
      <c r="AK622" s="1227"/>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2"/>
      <c r="D623" s="1102"/>
      <c r="E623" s="1102"/>
      <c r="F623" s="1102"/>
      <c r="G623" s="1102"/>
      <c r="H623" s="1102"/>
      <c r="I623" s="1102"/>
      <c r="J623" s="1102"/>
      <c r="K623" s="1102"/>
      <c r="L623" s="1102"/>
      <c r="M623" s="1102"/>
      <c r="N623" s="1102"/>
      <c r="O623" s="1226"/>
      <c r="P623" s="1222"/>
      <c r="Q623" s="1223"/>
      <c r="R623" s="1224"/>
      <c r="S623" s="1219"/>
      <c r="T623" s="1220"/>
      <c r="U623" s="1221"/>
      <c r="V623" s="1222"/>
      <c r="W623" s="1223"/>
      <c r="X623" s="1223"/>
      <c r="Y623" s="1223"/>
      <c r="Z623" s="1223"/>
      <c r="AA623" s="1224"/>
      <c r="AB623" s="1227"/>
      <c r="AC623" s="1227"/>
      <c r="AD623" s="1227"/>
      <c r="AE623" s="1227"/>
      <c r="AF623" s="1227"/>
      <c r="AG623" s="1227"/>
      <c r="AH623" s="1227"/>
      <c r="AI623" s="1227"/>
      <c r="AJ623" s="1227"/>
      <c r="AK623" s="1227"/>
      <c r="AL623" s="58"/>
      <c r="AM623" s="61"/>
      <c r="AN623" s="61"/>
      <c r="AO623" s="61"/>
      <c r="AP623" s="61"/>
      <c r="AQ623" s="61"/>
      <c r="AR623" s="61"/>
      <c r="AS623" s="61"/>
      <c r="AT623" s="61"/>
      <c r="AU623" s="61"/>
      <c r="AV623" s="61"/>
      <c r="AW623" s="61"/>
      <c r="AX623" s="61"/>
      <c r="AY623" s="61"/>
      <c r="AZ623" s="61"/>
      <c r="BA623" s="1132">
        <f t="shared" ref="BA623:BA632" si="16">IF(J768="SRO/Studio",O768,0)</f>
        <v>0</v>
      </c>
      <c r="BB623" s="1133"/>
      <c r="BC623" s="1133"/>
      <c r="BD623" s="1133"/>
      <c r="BE623" s="1134"/>
      <c r="BF623" s="1198">
        <f t="shared" ref="BF623:BF632" si="17">IF(J768="1 Bedroom",O768,0)</f>
        <v>0</v>
      </c>
      <c r="BG623" s="1198"/>
      <c r="BH623" s="1198"/>
      <c r="BI623" s="1198"/>
      <c r="BJ623" s="1198"/>
      <c r="BK623" s="1198">
        <f t="shared" ref="BK623:BK632" si="18">IF(J768="2 Bedrooms",O768,0)</f>
        <v>0</v>
      </c>
      <c r="BL623" s="1198"/>
      <c r="BM623" s="1198"/>
      <c r="BN623" s="1198"/>
      <c r="BO623" s="1198"/>
      <c r="BP623" s="1198">
        <f t="shared" ref="BP623:BP632" si="19">IF(J768="3 Bedrooms",O768,0)</f>
        <v>0</v>
      </c>
      <c r="BQ623" s="1198"/>
      <c r="BR623" s="1198"/>
      <c r="BS623" s="1198"/>
      <c r="BT623" s="1198"/>
      <c r="BU623" s="1198">
        <f t="shared" ref="BU623:BU632" si="20">IF(J768="4 Bedrooms",O768,0)</f>
        <v>0</v>
      </c>
      <c r="BV623" s="1198"/>
      <c r="BW623" s="1198"/>
      <c r="BX623" s="1198"/>
      <c r="BY623" s="1198"/>
      <c r="BZ623" s="1198">
        <f t="shared" ref="BZ623:BZ632" si="21">IF(J768="5 Bedrooms",O768,0)</f>
        <v>0</v>
      </c>
      <c r="CA623" s="1198"/>
      <c r="CB623" s="1198"/>
      <c r="CC623" s="1198"/>
      <c r="CD623" s="1198"/>
      <c r="CE623" s="58"/>
      <c r="CF623" s="58"/>
      <c r="CG623" s="58"/>
      <c r="CH623" s="58"/>
      <c r="CI623" s="58"/>
      <c r="CJ623" s="58"/>
      <c r="CK623" s="58"/>
      <c r="CL623" s="58"/>
      <c r="CM623" s="58"/>
      <c r="CN623" s="58"/>
      <c r="CO623" s="58"/>
      <c r="CP623" s="58"/>
      <c r="CQ623" s="58"/>
      <c r="CR623" s="58"/>
    </row>
    <row r="624" spans="1:112" ht="12.75">
      <c r="B624" s="84" t="s">
        <v>501</v>
      </c>
      <c r="C624" s="1102"/>
      <c r="D624" s="1102"/>
      <c r="E624" s="1102"/>
      <c r="F624" s="1102"/>
      <c r="G624" s="1102"/>
      <c r="H624" s="1102"/>
      <c r="I624" s="1102"/>
      <c r="J624" s="1102"/>
      <c r="K624" s="1102"/>
      <c r="L624" s="1102"/>
      <c r="M624" s="1102"/>
      <c r="N624" s="1102"/>
      <c r="O624" s="1226"/>
      <c r="P624" s="1222"/>
      <c r="Q624" s="1223"/>
      <c r="R624" s="1224"/>
      <c r="S624" s="1219"/>
      <c r="T624" s="1220"/>
      <c r="U624" s="1221"/>
      <c r="V624" s="1222"/>
      <c r="W624" s="1223"/>
      <c r="X624" s="1223"/>
      <c r="Y624" s="1223"/>
      <c r="Z624" s="1223"/>
      <c r="AA624" s="1224"/>
      <c r="AB624" s="1227"/>
      <c r="AC624" s="1227"/>
      <c r="AD624" s="1227"/>
      <c r="AE624" s="1227"/>
      <c r="AF624" s="1227"/>
      <c r="AG624" s="1227"/>
      <c r="AH624" s="1227"/>
      <c r="AI624" s="1227"/>
      <c r="AJ624" s="1227"/>
      <c r="AK624" s="1227"/>
      <c r="AL624" s="58"/>
      <c r="AM624" s="61"/>
      <c r="AN624" s="61"/>
      <c r="AO624" s="61"/>
      <c r="AP624" s="61"/>
      <c r="AQ624" s="61"/>
      <c r="AR624" s="61"/>
      <c r="AS624" s="61"/>
      <c r="AT624" s="61"/>
      <c r="AU624" s="61"/>
      <c r="AV624" s="61"/>
      <c r="AW624" s="61"/>
      <c r="AX624" s="61"/>
      <c r="AY624" s="61"/>
      <c r="AZ624" s="61"/>
      <c r="BA624" s="1132">
        <f t="shared" si="16"/>
        <v>0</v>
      </c>
      <c r="BB624" s="1133"/>
      <c r="BC624" s="1133"/>
      <c r="BD624" s="1133"/>
      <c r="BE624" s="1134"/>
      <c r="BF624" s="1198">
        <f t="shared" si="17"/>
        <v>0</v>
      </c>
      <c r="BG624" s="1198"/>
      <c r="BH624" s="1198"/>
      <c r="BI624" s="1198"/>
      <c r="BJ624" s="1198"/>
      <c r="BK624" s="1198">
        <f t="shared" si="18"/>
        <v>0</v>
      </c>
      <c r="BL624" s="1198"/>
      <c r="BM624" s="1198"/>
      <c r="BN624" s="1198"/>
      <c r="BO624" s="1198"/>
      <c r="BP624" s="1198">
        <f t="shared" si="19"/>
        <v>0</v>
      </c>
      <c r="BQ624" s="1198"/>
      <c r="BR624" s="1198"/>
      <c r="BS624" s="1198"/>
      <c r="BT624" s="1198"/>
      <c r="BU624" s="1198">
        <f t="shared" si="20"/>
        <v>0</v>
      </c>
      <c r="BV624" s="1198"/>
      <c r="BW624" s="1198"/>
      <c r="BX624" s="1198"/>
      <c r="BY624" s="1198"/>
      <c r="BZ624" s="1198">
        <f t="shared" si="21"/>
        <v>0</v>
      </c>
      <c r="CA624" s="1198"/>
      <c r="CB624" s="1198"/>
      <c r="CC624" s="1198"/>
      <c r="CD624" s="1198"/>
      <c r="CE624" s="58"/>
      <c r="CF624" s="58"/>
      <c r="CG624" s="58"/>
      <c r="CH624" s="58"/>
      <c r="CI624" s="58"/>
      <c r="CJ624" s="58"/>
      <c r="CK624" s="58"/>
      <c r="CL624" s="58"/>
      <c r="CM624" s="58"/>
      <c r="CN624" s="58"/>
      <c r="CO624" s="58"/>
      <c r="CP624" s="58"/>
      <c r="CQ624" s="58"/>
      <c r="CR624" s="58"/>
    </row>
    <row r="625" spans="1:96" ht="12.75">
      <c r="B625" s="84" t="s">
        <v>502</v>
      </c>
      <c r="C625" s="1102"/>
      <c r="D625" s="1102"/>
      <c r="E625" s="1102"/>
      <c r="F625" s="1102"/>
      <c r="G625" s="1102"/>
      <c r="H625" s="1102"/>
      <c r="I625" s="1102"/>
      <c r="J625" s="1102"/>
      <c r="K625" s="1102"/>
      <c r="L625" s="1102"/>
      <c r="M625" s="1102"/>
      <c r="N625" s="1102"/>
      <c r="O625" s="1226"/>
      <c r="P625" s="1222"/>
      <c r="Q625" s="1223"/>
      <c r="R625" s="1224"/>
      <c r="S625" s="1219"/>
      <c r="T625" s="1220"/>
      <c r="U625" s="1221"/>
      <c r="V625" s="1222"/>
      <c r="W625" s="1223"/>
      <c r="X625" s="1223"/>
      <c r="Y625" s="1223"/>
      <c r="Z625" s="1223"/>
      <c r="AA625" s="1224"/>
      <c r="AB625" s="1227"/>
      <c r="AC625" s="1227"/>
      <c r="AD625" s="1227"/>
      <c r="AE625" s="1227"/>
      <c r="AF625" s="1227"/>
      <c r="AG625" s="1227"/>
      <c r="AH625" s="1227"/>
      <c r="AI625" s="1227"/>
      <c r="AJ625" s="1227"/>
      <c r="AK625" s="1227"/>
      <c r="AL625" s="58"/>
      <c r="AM625" s="61"/>
      <c r="AN625" s="61"/>
      <c r="AO625" s="61"/>
      <c r="AP625" s="61"/>
      <c r="AQ625" s="61"/>
      <c r="AR625" s="61"/>
      <c r="AS625" s="61"/>
      <c r="AT625" s="61"/>
      <c r="AU625" s="61"/>
      <c r="AV625" s="61"/>
      <c r="AW625" s="61"/>
      <c r="AX625" s="61"/>
      <c r="AY625" s="61"/>
      <c r="AZ625" s="61"/>
      <c r="BA625" s="1132">
        <f t="shared" si="16"/>
        <v>0</v>
      </c>
      <c r="BB625" s="1133"/>
      <c r="BC625" s="1133"/>
      <c r="BD625" s="1133"/>
      <c r="BE625" s="1134"/>
      <c r="BF625" s="1198">
        <f t="shared" si="17"/>
        <v>0</v>
      </c>
      <c r="BG625" s="1198"/>
      <c r="BH625" s="1198"/>
      <c r="BI625" s="1198"/>
      <c r="BJ625" s="1198"/>
      <c r="BK625" s="1198">
        <f t="shared" si="18"/>
        <v>0</v>
      </c>
      <c r="BL625" s="1198"/>
      <c r="BM625" s="1198"/>
      <c r="BN625" s="1198"/>
      <c r="BO625" s="1198"/>
      <c r="BP625" s="1198">
        <f t="shared" si="19"/>
        <v>0</v>
      </c>
      <c r="BQ625" s="1198"/>
      <c r="BR625" s="1198"/>
      <c r="BS625" s="1198"/>
      <c r="BT625" s="1198"/>
      <c r="BU625" s="1198">
        <f t="shared" si="20"/>
        <v>0</v>
      </c>
      <c r="BV625" s="1198"/>
      <c r="BW625" s="1198"/>
      <c r="BX625" s="1198"/>
      <c r="BY625" s="1198"/>
      <c r="BZ625" s="1198">
        <f t="shared" si="21"/>
        <v>0</v>
      </c>
      <c r="CA625" s="1198"/>
      <c r="CB625" s="1198"/>
      <c r="CC625" s="1198"/>
      <c r="CD625" s="1198"/>
      <c r="CE625" s="58"/>
      <c r="CF625" s="58"/>
      <c r="CG625" s="58"/>
      <c r="CH625" s="58"/>
      <c r="CI625" s="58"/>
      <c r="CJ625" s="58"/>
      <c r="CK625" s="58"/>
      <c r="CL625" s="58"/>
      <c r="CM625" s="58"/>
      <c r="CN625" s="58"/>
      <c r="CO625" s="58"/>
      <c r="CP625" s="58"/>
      <c r="CQ625" s="58"/>
      <c r="CR625" s="58"/>
    </row>
    <row r="626" spans="1:96" ht="12.75">
      <c r="B626" s="84" t="s">
        <v>508</v>
      </c>
      <c r="C626" s="1102"/>
      <c r="D626" s="1102"/>
      <c r="E626" s="1102"/>
      <c r="F626" s="1102"/>
      <c r="G626" s="1102"/>
      <c r="H626" s="1102"/>
      <c r="I626" s="1102"/>
      <c r="J626" s="1102"/>
      <c r="K626" s="1102"/>
      <c r="L626" s="1102"/>
      <c r="M626" s="1102"/>
      <c r="N626" s="1102"/>
      <c r="O626" s="1226"/>
      <c r="P626" s="1222"/>
      <c r="Q626" s="1223"/>
      <c r="R626" s="1224"/>
      <c r="S626" s="1219"/>
      <c r="T626" s="1220"/>
      <c r="U626" s="1221"/>
      <c r="V626" s="1222"/>
      <c r="W626" s="1223"/>
      <c r="X626" s="1223"/>
      <c r="Y626" s="1223"/>
      <c r="Z626" s="1223"/>
      <c r="AA626" s="1224"/>
      <c r="AB626" s="1227"/>
      <c r="AC626" s="1227"/>
      <c r="AD626" s="1227"/>
      <c r="AE626" s="1227"/>
      <c r="AF626" s="1227"/>
      <c r="AG626" s="1227"/>
      <c r="AH626" s="1227"/>
      <c r="AI626" s="1227"/>
      <c r="AJ626" s="1227"/>
      <c r="AK626" s="1227"/>
      <c r="AL626" s="58"/>
      <c r="AM626" s="58"/>
      <c r="AN626" s="58"/>
      <c r="AO626" s="58"/>
      <c r="AP626" s="58"/>
      <c r="AQ626" s="58"/>
      <c r="AR626" s="58"/>
      <c r="AS626" s="58"/>
      <c r="AT626" s="58"/>
      <c r="AU626" s="58"/>
      <c r="AV626" s="58"/>
      <c r="AW626" s="58"/>
      <c r="AX626" s="58"/>
      <c r="AY626" s="58"/>
      <c r="AZ626" s="58"/>
      <c r="BA626" s="1132">
        <f t="shared" si="16"/>
        <v>0</v>
      </c>
      <c r="BB626" s="1133"/>
      <c r="BC626" s="1133"/>
      <c r="BD626" s="1133"/>
      <c r="BE626" s="1134"/>
      <c r="BF626" s="1198">
        <f t="shared" si="17"/>
        <v>0</v>
      </c>
      <c r="BG626" s="1198"/>
      <c r="BH626" s="1198"/>
      <c r="BI626" s="1198"/>
      <c r="BJ626" s="1198"/>
      <c r="BK626" s="1198">
        <f t="shared" si="18"/>
        <v>0</v>
      </c>
      <c r="BL626" s="1198"/>
      <c r="BM626" s="1198"/>
      <c r="BN626" s="1198"/>
      <c r="BO626" s="1198"/>
      <c r="BP626" s="1198">
        <f t="shared" si="19"/>
        <v>0</v>
      </c>
      <c r="BQ626" s="1198"/>
      <c r="BR626" s="1198"/>
      <c r="BS626" s="1198"/>
      <c r="BT626" s="1198"/>
      <c r="BU626" s="1198">
        <f t="shared" si="20"/>
        <v>0</v>
      </c>
      <c r="BV626" s="1198"/>
      <c r="BW626" s="1198"/>
      <c r="BX626" s="1198"/>
      <c r="BY626" s="1198"/>
      <c r="BZ626" s="1198">
        <f t="shared" si="21"/>
        <v>0</v>
      </c>
      <c r="CA626" s="1198"/>
      <c r="CB626" s="1198"/>
      <c r="CC626" s="1198"/>
      <c r="CD626" s="1198"/>
      <c r="CE626" s="58"/>
      <c r="CF626" s="58"/>
      <c r="CG626" s="58"/>
      <c r="CH626" s="58"/>
      <c r="CI626" s="58"/>
      <c r="CJ626" s="58"/>
      <c r="CK626" s="58"/>
      <c r="CL626" s="58"/>
      <c r="CM626" s="58"/>
      <c r="CN626" s="58"/>
      <c r="CO626" s="58"/>
      <c r="CP626" s="58"/>
      <c r="CQ626" s="58"/>
      <c r="CR626" s="58"/>
    </row>
    <row r="627" spans="1:96" ht="12.75">
      <c r="B627" s="84" t="s">
        <v>697</v>
      </c>
      <c r="C627" s="1102"/>
      <c r="D627" s="1102"/>
      <c r="E627" s="1102"/>
      <c r="F627" s="1102"/>
      <c r="G627" s="1102"/>
      <c r="H627" s="1102"/>
      <c r="I627" s="1102"/>
      <c r="J627" s="1102"/>
      <c r="K627" s="1102"/>
      <c r="L627" s="1102"/>
      <c r="M627" s="1102"/>
      <c r="N627" s="1102"/>
      <c r="O627" s="1226"/>
      <c r="P627" s="1222"/>
      <c r="Q627" s="1223"/>
      <c r="R627" s="1224"/>
      <c r="S627" s="1219"/>
      <c r="T627" s="1220"/>
      <c r="U627" s="1221"/>
      <c r="V627" s="1222"/>
      <c r="W627" s="1223"/>
      <c r="X627" s="1223"/>
      <c r="Y627" s="1223"/>
      <c r="Z627" s="1223"/>
      <c r="AA627" s="1224"/>
      <c r="AB627" s="1227"/>
      <c r="AC627" s="1227"/>
      <c r="AD627" s="1227"/>
      <c r="AE627" s="1227"/>
      <c r="AF627" s="1227"/>
      <c r="AG627" s="1227"/>
      <c r="AH627" s="1227"/>
      <c r="AI627" s="1227"/>
      <c r="AJ627" s="1227"/>
      <c r="AK627" s="1227"/>
      <c r="AL627" s="58"/>
      <c r="AM627" s="58"/>
      <c r="AN627" s="58"/>
      <c r="AO627" s="58"/>
      <c r="AP627" s="58"/>
      <c r="AQ627" s="58"/>
      <c r="AR627" s="58"/>
      <c r="AS627" s="58"/>
      <c r="AT627" s="58"/>
      <c r="AU627" s="58"/>
      <c r="AV627" s="58"/>
      <c r="AW627" s="58"/>
      <c r="AX627" s="58"/>
      <c r="AY627" s="58"/>
      <c r="AZ627" s="58"/>
      <c r="BA627" s="1132">
        <f t="shared" si="16"/>
        <v>0</v>
      </c>
      <c r="BB627" s="1133"/>
      <c r="BC627" s="1133"/>
      <c r="BD627" s="1133"/>
      <c r="BE627" s="1134"/>
      <c r="BF627" s="1198">
        <f t="shared" si="17"/>
        <v>0</v>
      </c>
      <c r="BG627" s="1198"/>
      <c r="BH627" s="1198"/>
      <c r="BI627" s="1198"/>
      <c r="BJ627" s="1198"/>
      <c r="BK627" s="1198">
        <f t="shared" si="18"/>
        <v>0</v>
      </c>
      <c r="BL627" s="1198"/>
      <c r="BM627" s="1198"/>
      <c r="BN627" s="1198"/>
      <c r="BO627" s="1198"/>
      <c r="BP627" s="1198">
        <f t="shared" si="19"/>
        <v>0</v>
      </c>
      <c r="BQ627" s="1198"/>
      <c r="BR627" s="1198"/>
      <c r="BS627" s="1198"/>
      <c r="BT627" s="1198"/>
      <c r="BU627" s="1198">
        <f t="shared" si="20"/>
        <v>0</v>
      </c>
      <c r="BV627" s="1198"/>
      <c r="BW627" s="1198"/>
      <c r="BX627" s="1198"/>
      <c r="BY627" s="1198"/>
      <c r="BZ627" s="1198">
        <f t="shared" si="21"/>
        <v>0</v>
      </c>
      <c r="CA627" s="1198"/>
      <c r="CB627" s="1198"/>
      <c r="CC627" s="1198"/>
      <c r="CD627" s="1198"/>
      <c r="CE627" s="58"/>
      <c r="CF627" s="58"/>
      <c r="CG627" s="58"/>
      <c r="CH627" s="58"/>
      <c r="CI627" s="58"/>
      <c r="CJ627" s="58"/>
      <c r="CK627" s="58"/>
      <c r="CL627" s="58"/>
      <c r="CM627" s="58"/>
      <c r="CN627" s="58"/>
      <c r="CO627" s="58"/>
      <c r="CP627" s="58"/>
      <c r="CQ627" s="58"/>
      <c r="CR627" s="58"/>
    </row>
    <row r="628" spans="1:96" ht="12.75">
      <c r="B628" s="84" t="s">
        <v>386</v>
      </c>
      <c r="C628" s="1102"/>
      <c r="D628" s="1102"/>
      <c r="E628" s="1102"/>
      <c r="F628" s="1102"/>
      <c r="G628" s="1102"/>
      <c r="H628" s="1102"/>
      <c r="I628" s="1102"/>
      <c r="J628" s="1102"/>
      <c r="K628" s="1102"/>
      <c r="L628" s="1102"/>
      <c r="M628" s="1102"/>
      <c r="N628" s="1102"/>
      <c r="O628" s="1226"/>
      <c r="P628" s="1222"/>
      <c r="Q628" s="1223"/>
      <c r="R628" s="1224"/>
      <c r="S628" s="1219"/>
      <c r="T628" s="1220"/>
      <c r="U628" s="1221"/>
      <c r="V628" s="1222"/>
      <c r="W628" s="1223"/>
      <c r="X628" s="1223"/>
      <c r="Y628" s="1223"/>
      <c r="Z628" s="1223"/>
      <c r="AA628" s="1224"/>
      <c r="AB628" s="1227"/>
      <c r="AC628" s="1227"/>
      <c r="AD628" s="1227"/>
      <c r="AE628" s="1227"/>
      <c r="AF628" s="1227"/>
      <c r="AG628" s="1227"/>
      <c r="AH628" s="1227"/>
      <c r="AI628" s="1227"/>
      <c r="AJ628" s="1227"/>
      <c r="AK628" s="1227"/>
      <c r="AL628" s="58"/>
      <c r="AM628" s="58"/>
      <c r="AN628" s="58"/>
      <c r="AO628" s="58"/>
      <c r="AP628" s="58"/>
      <c r="AQ628" s="58"/>
      <c r="AR628" s="58"/>
      <c r="AS628" s="58"/>
      <c r="AT628" s="58"/>
      <c r="AU628" s="58"/>
      <c r="AV628" s="58"/>
      <c r="AW628" s="58"/>
      <c r="AX628" s="58"/>
      <c r="AY628" s="58"/>
      <c r="AZ628" s="58"/>
      <c r="BA628" s="1132">
        <f t="shared" si="16"/>
        <v>0</v>
      </c>
      <c r="BB628" s="1133"/>
      <c r="BC628" s="1133"/>
      <c r="BD628" s="1133"/>
      <c r="BE628" s="1134"/>
      <c r="BF628" s="1198">
        <f t="shared" si="17"/>
        <v>0</v>
      </c>
      <c r="BG628" s="1198"/>
      <c r="BH628" s="1198"/>
      <c r="BI628" s="1198"/>
      <c r="BJ628" s="1198"/>
      <c r="BK628" s="1198">
        <f t="shared" si="18"/>
        <v>0</v>
      </c>
      <c r="BL628" s="1198"/>
      <c r="BM628" s="1198"/>
      <c r="BN628" s="1198"/>
      <c r="BO628" s="1198"/>
      <c r="BP628" s="1198">
        <f t="shared" si="19"/>
        <v>0</v>
      </c>
      <c r="BQ628" s="1198"/>
      <c r="BR628" s="1198"/>
      <c r="BS628" s="1198"/>
      <c r="BT628" s="1198"/>
      <c r="BU628" s="1198">
        <f t="shared" si="20"/>
        <v>0</v>
      </c>
      <c r="BV628" s="1198"/>
      <c r="BW628" s="1198"/>
      <c r="BX628" s="1198"/>
      <c r="BY628" s="1198"/>
      <c r="BZ628" s="1198">
        <f t="shared" si="21"/>
        <v>0</v>
      </c>
      <c r="CA628" s="1198"/>
      <c r="CB628" s="1198"/>
      <c r="CC628" s="1198"/>
      <c r="CD628" s="1198"/>
      <c r="CE628" s="58"/>
      <c r="CF628" s="58"/>
      <c r="CG628" s="58"/>
      <c r="CH628" s="58"/>
      <c r="CI628" s="58"/>
      <c r="CJ628" s="58"/>
      <c r="CK628" s="58"/>
      <c r="CL628" s="58"/>
      <c r="CM628" s="58"/>
      <c r="CN628" s="58"/>
      <c r="CO628" s="58"/>
      <c r="CP628" s="58"/>
      <c r="CQ628" s="58"/>
      <c r="CR628" s="58"/>
    </row>
    <row r="629" spans="1:96" ht="12.75" customHeight="1">
      <c r="B629" s="84" t="s">
        <v>387</v>
      </c>
      <c r="C629" s="1225"/>
      <c r="D629" s="1102"/>
      <c r="E629" s="1102"/>
      <c r="F629" s="1102"/>
      <c r="G629" s="1102"/>
      <c r="H629" s="1102"/>
      <c r="I629" s="1102"/>
      <c r="J629" s="1102"/>
      <c r="K629" s="1102"/>
      <c r="L629" s="1102"/>
      <c r="M629" s="1102"/>
      <c r="N629" s="1102"/>
      <c r="O629" s="1226"/>
      <c r="P629" s="1222"/>
      <c r="Q629" s="1223"/>
      <c r="R629" s="1224"/>
      <c r="S629" s="1219"/>
      <c r="T629" s="1220"/>
      <c r="U629" s="1221"/>
      <c r="V629" s="1222"/>
      <c r="W629" s="1223"/>
      <c r="X629" s="1223"/>
      <c r="Y629" s="1223"/>
      <c r="Z629" s="1223"/>
      <c r="AA629" s="1224"/>
      <c r="AB629" s="1227"/>
      <c r="AC629" s="1227"/>
      <c r="AD629" s="1227"/>
      <c r="AE629" s="1227"/>
      <c r="AF629" s="1227"/>
      <c r="AG629" s="1227"/>
      <c r="AH629" s="1227"/>
      <c r="AI629" s="1227"/>
      <c r="AJ629" s="1227"/>
      <c r="AK629" s="1227"/>
      <c r="AL629" s="58"/>
      <c r="AM629" s="61"/>
      <c r="AN629" s="61"/>
      <c r="AO629" s="61"/>
      <c r="AP629" s="61"/>
      <c r="AQ629" s="61"/>
      <c r="AR629" s="61"/>
      <c r="AS629" s="61"/>
      <c r="AT629" s="61"/>
      <c r="AU629" s="61"/>
      <c r="AV629" s="61"/>
      <c r="AW629" s="61"/>
      <c r="AX629" s="61"/>
      <c r="AY629" s="61"/>
      <c r="AZ629" s="61"/>
      <c r="BA629" s="1132">
        <f t="shared" si="16"/>
        <v>0</v>
      </c>
      <c r="BB629" s="1133"/>
      <c r="BC629" s="1133"/>
      <c r="BD629" s="1133"/>
      <c r="BE629" s="1134"/>
      <c r="BF629" s="1198">
        <f t="shared" si="17"/>
        <v>0</v>
      </c>
      <c r="BG629" s="1198"/>
      <c r="BH629" s="1198"/>
      <c r="BI629" s="1198"/>
      <c r="BJ629" s="1198"/>
      <c r="BK629" s="1198">
        <f t="shared" si="18"/>
        <v>0</v>
      </c>
      <c r="BL629" s="1198"/>
      <c r="BM629" s="1198"/>
      <c r="BN629" s="1198"/>
      <c r="BO629" s="1198"/>
      <c r="BP629" s="1198">
        <f t="shared" si="19"/>
        <v>0</v>
      </c>
      <c r="BQ629" s="1198"/>
      <c r="BR629" s="1198"/>
      <c r="BS629" s="1198"/>
      <c r="BT629" s="1198"/>
      <c r="BU629" s="1198">
        <f t="shared" si="20"/>
        <v>0</v>
      </c>
      <c r="BV629" s="1198"/>
      <c r="BW629" s="1198"/>
      <c r="BX629" s="1198"/>
      <c r="BY629" s="1198"/>
      <c r="BZ629" s="1198">
        <f t="shared" si="21"/>
        <v>0</v>
      </c>
      <c r="CA629" s="1198"/>
      <c r="CB629" s="1198"/>
      <c r="CC629" s="1198"/>
      <c r="CD629" s="1198"/>
      <c r="CE629" s="58"/>
      <c r="CF629" s="58"/>
      <c r="CG629" s="58"/>
      <c r="CH629" s="58"/>
      <c r="CI629" s="58"/>
      <c r="CJ629" s="58"/>
      <c r="CK629" s="58"/>
      <c r="CL629" s="58"/>
      <c r="CM629" s="58"/>
      <c r="CN629" s="58"/>
      <c r="CO629" s="58"/>
      <c r="CP629" s="58"/>
      <c r="CQ629" s="58"/>
      <c r="CR629" s="58"/>
    </row>
    <row r="630" spans="1:96" ht="12.75" customHeight="1">
      <c r="B630" s="1131" t="s">
        <v>135</v>
      </c>
      <c r="C630" s="1131"/>
      <c r="D630" s="1131"/>
      <c r="E630" s="1131"/>
      <c r="F630" s="1131"/>
      <c r="G630" s="1131"/>
      <c r="H630" s="1131"/>
      <c r="I630" s="1131"/>
      <c r="J630" s="1131"/>
      <c r="K630" s="1131"/>
      <c r="L630" s="1131"/>
      <c r="M630" s="1131"/>
      <c r="N630" s="1131"/>
      <c r="O630" s="1131"/>
      <c r="P630" s="1131"/>
      <c r="Q630" s="1131"/>
      <c r="R630" s="1131"/>
      <c r="S630" s="1131"/>
      <c r="T630" s="1131"/>
      <c r="U630" s="1131"/>
      <c r="V630" s="1131"/>
      <c r="W630" s="1131"/>
      <c r="X630" s="1131"/>
      <c r="Y630" s="1131"/>
      <c r="Z630" s="1131"/>
      <c r="AA630" s="1131"/>
      <c r="AB630" s="1131"/>
      <c r="AC630" s="1131"/>
      <c r="AD630" s="1131"/>
      <c r="AE630" s="1131"/>
      <c r="AF630" s="1131"/>
      <c r="AG630" s="1207">
        <f>SUM(AG618:AJ629)</f>
        <v>26268041</v>
      </c>
      <c r="AH630" s="1208"/>
      <c r="AI630" s="1208"/>
      <c r="AJ630" s="1208"/>
      <c r="AK630" s="1209"/>
      <c r="AM630" s="61"/>
      <c r="AN630" s="61"/>
      <c r="AO630" s="61"/>
      <c r="AP630" s="61"/>
      <c r="AQ630" s="61"/>
      <c r="AR630" s="61"/>
      <c r="AS630" s="61"/>
      <c r="AT630" s="61"/>
      <c r="AU630" s="61"/>
      <c r="AV630" s="61"/>
      <c r="AW630" s="61"/>
      <c r="AX630" s="61"/>
      <c r="AY630" s="61"/>
      <c r="AZ630" s="61"/>
      <c r="BA630" s="1132">
        <f t="shared" si="16"/>
        <v>0</v>
      </c>
      <c r="BB630" s="1133"/>
      <c r="BC630" s="1133"/>
      <c r="BD630" s="1133"/>
      <c r="BE630" s="1134"/>
      <c r="BF630" s="1198">
        <f t="shared" si="17"/>
        <v>0</v>
      </c>
      <c r="BG630" s="1198"/>
      <c r="BH630" s="1198"/>
      <c r="BI630" s="1198"/>
      <c r="BJ630" s="1198"/>
      <c r="BK630" s="1198">
        <f t="shared" si="18"/>
        <v>0</v>
      </c>
      <c r="BL630" s="1198"/>
      <c r="BM630" s="1198"/>
      <c r="BN630" s="1198"/>
      <c r="BO630" s="1198"/>
      <c r="BP630" s="1198">
        <f t="shared" si="19"/>
        <v>0</v>
      </c>
      <c r="BQ630" s="1198"/>
      <c r="BR630" s="1198"/>
      <c r="BS630" s="1198"/>
      <c r="BT630" s="1198"/>
      <c r="BU630" s="1198">
        <f t="shared" si="20"/>
        <v>0</v>
      </c>
      <c r="BV630" s="1198"/>
      <c r="BW630" s="1198"/>
      <c r="BX630" s="1198"/>
      <c r="BY630" s="1198"/>
      <c r="BZ630" s="1198">
        <f t="shared" si="21"/>
        <v>0</v>
      </c>
      <c r="CA630" s="1198"/>
      <c r="CB630" s="1198"/>
      <c r="CC630" s="1198"/>
      <c r="CD630" s="1198"/>
      <c r="CE630" s="58"/>
      <c r="CF630" s="58"/>
      <c r="CG630" s="58"/>
      <c r="CH630" s="58"/>
      <c r="CI630" s="58"/>
      <c r="CJ630" s="58"/>
      <c r="CK630" s="58"/>
      <c r="CL630" s="58"/>
      <c r="CM630" s="58"/>
      <c r="CN630" s="58"/>
      <c r="CO630" s="58"/>
      <c r="CP630" s="58"/>
      <c r="CQ630" s="58"/>
      <c r="CR630" s="58"/>
    </row>
    <row r="631" spans="1:96" ht="12.75">
      <c r="B631" s="1131" t="s">
        <v>283</v>
      </c>
      <c r="C631" s="1131"/>
      <c r="D631" s="1131"/>
      <c r="E631" s="1131"/>
      <c r="F631" s="1131"/>
      <c r="G631" s="1131"/>
      <c r="H631" s="1131"/>
      <c r="I631" s="1131"/>
      <c r="J631" s="1131"/>
      <c r="K631" s="1131"/>
      <c r="L631" s="1131"/>
      <c r="M631" s="1131"/>
      <c r="N631" s="1131"/>
      <c r="O631" s="1131"/>
      <c r="P631" s="1131"/>
      <c r="Q631" s="1131"/>
      <c r="R631" s="1131"/>
      <c r="S631" s="1131"/>
      <c r="T631" s="1131"/>
      <c r="U631" s="1131"/>
      <c r="V631" s="1131"/>
      <c r="W631" s="1131"/>
      <c r="X631" s="1131"/>
      <c r="Y631" s="1131"/>
      <c r="Z631" s="1131"/>
      <c r="AA631" s="1131"/>
      <c r="AB631" s="1131"/>
      <c r="AC631" s="1131"/>
      <c r="AD631" s="1131"/>
      <c r="AE631" s="1131"/>
      <c r="AF631" s="1131"/>
      <c r="AG631" s="1140">
        <f>10735302-240763</f>
        <v>10494539</v>
      </c>
      <c r="AH631" s="1141"/>
      <c r="AI631" s="1141"/>
      <c r="AJ631" s="1141"/>
      <c r="AK631" s="1142"/>
      <c r="AM631" s="61"/>
      <c r="AN631" s="61"/>
      <c r="AO631" s="61"/>
      <c r="AP631" s="61"/>
      <c r="AQ631" s="61"/>
      <c r="AR631" s="61"/>
      <c r="AS631" s="61"/>
      <c r="AT631" s="61"/>
      <c r="AU631" s="61"/>
      <c r="AV631" s="61"/>
      <c r="AW631" s="61"/>
      <c r="AX631" s="61"/>
      <c r="AY631" s="61"/>
      <c r="AZ631" s="61"/>
      <c r="BA631" s="1132">
        <f t="shared" si="16"/>
        <v>0</v>
      </c>
      <c r="BB631" s="1133"/>
      <c r="BC631" s="1133"/>
      <c r="BD631" s="1133"/>
      <c r="BE631" s="1134"/>
      <c r="BF631" s="1198">
        <f t="shared" si="17"/>
        <v>0</v>
      </c>
      <c r="BG631" s="1198"/>
      <c r="BH631" s="1198"/>
      <c r="BI631" s="1198"/>
      <c r="BJ631" s="1198"/>
      <c r="BK631" s="1198">
        <f t="shared" si="18"/>
        <v>0</v>
      </c>
      <c r="BL631" s="1198"/>
      <c r="BM631" s="1198"/>
      <c r="BN631" s="1198"/>
      <c r="BO631" s="1198"/>
      <c r="BP631" s="1198">
        <f t="shared" si="19"/>
        <v>0</v>
      </c>
      <c r="BQ631" s="1198"/>
      <c r="BR631" s="1198"/>
      <c r="BS631" s="1198"/>
      <c r="BT631" s="1198"/>
      <c r="BU631" s="1198">
        <f t="shared" si="20"/>
        <v>0</v>
      </c>
      <c r="BV631" s="1198"/>
      <c r="BW631" s="1198"/>
      <c r="BX631" s="1198"/>
      <c r="BY631" s="1198"/>
      <c r="BZ631" s="1198">
        <f t="shared" si="21"/>
        <v>0</v>
      </c>
      <c r="CA631" s="1198"/>
      <c r="CB631" s="1198"/>
      <c r="CC631" s="1198"/>
      <c r="CD631" s="1198"/>
      <c r="CE631" s="58"/>
      <c r="CF631" s="58"/>
      <c r="CG631" s="58"/>
      <c r="CH631" s="58"/>
      <c r="CI631" s="58"/>
      <c r="CJ631" s="58"/>
      <c r="CK631" s="58"/>
      <c r="CL631" s="58"/>
      <c r="CM631" s="58"/>
      <c r="CN631" s="58"/>
      <c r="CO631" s="58"/>
      <c r="CP631" s="58"/>
      <c r="CQ631" s="58"/>
      <c r="CR631" s="58"/>
    </row>
    <row r="632" spans="1:96" ht="12.75">
      <c r="B632" s="1131" t="s">
        <v>284</v>
      </c>
      <c r="C632" s="1131"/>
      <c r="D632" s="1131"/>
      <c r="E632" s="1131"/>
      <c r="F632" s="1131"/>
      <c r="G632" s="1131"/>
      <c r="H632" s="1131"/>
      <c r="I632" s="1131"/>
      <c r="J632" s="1131"/>
      <c r="K632" s="1131"/>
      <c r="L632" s="1131"/>
      <c r="M632" s="1131"/>
      <c r="N632" s="1131"/>
      <c r="O632" s="1131"/>
      <c r="P632" s="1131"/>
      <c r="Q632" s="1131"/>
      <c r="R632" s="1131"/>
      <c r="S632" s="1131"/>
      <c r="T632" s="1131"/>
      <c r="U632" s="1131"/>
      <c r="V632" s="1131"/>
      <c r="W632" s="1131"/>
      <c r="X632" s="1131"/>
      <c r="Y632" s="1131"/>
      <c r="Z632" s="1131"/>
      <c r="AA632" s="1131"/>
      <c r="AB632" s="1131"/>
      <c r="AC632" s="1131"/>
      <c r="AD632" s="1131"/>
      <c r="AE632" s="1131"/>
      <c r="AF632" s="1131"/>
      <c r="AG632" s="1207">
        <f>AG630+AG631</f>
        <v>36762580</v>
      </c>
      <c r="AH632" s="1208"/>
      <c r="AI632" s="1208"/>
      <c r="AJ632" s="1208"/>
      <c r="AK632" s="1209"/>
      <c r="AM632" s="61"/>
      <c r="AN632" s="61"/>
      <c r="AO632" s="61"/>
      <c r="AP632" s="61"/>
      <c r="AQ632" s="61"/>
      <c r="AR632" s="61"/>
      <c r="AS632" s="61"/>
      <c r="AT632" s="61"/>
      <c r="AU632" s="61"/>
      <c r="AV632" s="61"/>
      <c r="AW632" s="61"/>
      <c r="AX632" s="61"/>
      <c r="AY632" s="61"/>
      <c r="AZ632" s="61"/>
      <c r="BA632" s="1132">
        <f t="shared" si="16"/>
        <v>0</v>
      </c>
      <c r="BB632" s="1133"/>
      <c r="BC632" s="1133"/>
      <c r="BD632" s="1133"/>
      <c r="BE632" s="1134"/>
      <c r="BF632" s="1198">
        <f t="shared" si="17"/>
        <v>0</v>
      </c>
      <c r="BG632" s="1198"/>
      <c r="BH632" s="1198"/>
      <c r="BI632" s="1198"/>
      <c r="BJ632" s="1198"/>
      <c r="BK632" s="1198">
        <f t="shared" si="18"/>
        <v>0</v>
      </c>
      <c r="BL632" s="1198"/>
      <c r="BM632" s="1198"/>
      <c r="BN632" s="1198"/>
      <c r="BO632" s="1198"/>
      <c r="BP632" s="1198">
        <f t="shared" si="19"/>
        <v>0</v>
      </c>
      <c r="BQ632" s="1198"/>
      <c r="BR632" s="1198"/>
      <c r="BS632" s="1198"/>
      <c r="BT632" s="1198"/>
      <c r="BU632" s="1198">
        <f t="shared" si="20"/>
        <v>0</v>
      </c>
      <c r="BV632" s="1198"/>
      <c r="BW632" s="1198"/>
      <c r="BX632" s="1198"/>
      <c r="BY632" s="1198"/>
      <c r="BZ632" s="1198">
        <f t="shared" si="21"/>
        <v>0</v>
      </c>
      <c r="CA632" s="1198"/>
      <c r="CB632" s="1198"/>
      <c r="CC632" s="1198"/>
      <c r="CD632" s="119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5">
        <f>SUM(BA623:BE632)</f>
        <v>0</v>
      </c>
      <c r="BB633" s="1136"/>
      <c r="BC633" s="1136"/>
      <c r="BD633" s="1136"/>
      <c r="BE633" s="1137"/>
      <c r="BF633" s="1135">
        <f>SUM(BF623:BJ632)</f>
        <v>0</v>
      </c>
      <c r="BG633" s="1136"/>
      <c r="BH633" s="1136"/>
      <c r="BI633" s="1136"/>
      <c r="BJ633" s="1137"/>
      <c r="BK633" s="1135">
        <f>SUM(BK623:BO632)</f>
        <v>0</v>
      </c>
      <c r="BL633" s="1136"/>
      <c r="BM633" s="1136"/>
      <c r="BN633" s="1136"/>
      <c r="BO633" s="1137"/>
      <c r="BP633" s="1135">
        <f>SUM(BP623:BT632)</f>
        <v>0</v>
      </c>
      <c r="BQ633" s="1136"/>
      <c r="BR633" s="1136"/>
      <c r="BS633" s="1136"/>
      <c r="BT633" s="1137"/>
      <c r="BU633" s="1135">
        <f>SUM(BU623:BY632)</f>
        <v>0</v>
      </c>
      <c r="BV633" s="1136"/>
      <c r="BW633" s="1136"/>
      <c r="BX633" s="1136"/>
      <c r="BY633" s="1137"/>
      <c r="BZ633" s="1135">
        <f>SUM(BZ623:CD632)</f>
        <v>0</v>
      </c>
      <c r="CA633" s="1136"/>
      <c r="CB633" s="1136"/>
      <c r="CC633" s="1136"/>
      <c r="CD633" s="1137"/>
      <c r="CE633" s="58"/>
      <c r="CF633" s="58"/>
      <c r="CG633" s="58"/>
      <c r="CH633" s="58"/>
      <c r="CI633" s="58"/>
      <c r="CJ633" s="58"/>
      <c r="CK633" s="58"/>
      <c r="CL633" s="58"/>
      <c r="CM633" s="58"/>
      <c r="CN633" s="58"/>
      <c r="CO633" s="58"/>
      <c r="CP633" s="58"/>
      <c r="CQ633" s="58"/>
      <c r="CR633" s="58"/>
    </row>
    <row r="634" spans="1:96" ht="12.75">
      <c r="A634" s="87" t="s">
        <v>119</v>
      </c>
      <c r="B634" s="12" t="s">
        <v>510</v>
      </c>
      <c r="G634" s="1099" t="str">
        <f>C618</f>
        <v xml:space="preserve">JLL - Taxable Debt </v>
      </c>
      <c r="H634" s="1099"/>
      <c r="I634" s="1099"/>
      <c r="J634" s="1099"/>
      <c r="K634" s="1099"/>
      <c r="L634" s="1099"/>
      <c r="M634" s="1099"/>
      <c r="N634" s="1099"/>
      <c r="O634" s="1099"/>
      <c r="P634" s="1099"/>
      <c r="Q634" s="1099"/>
      <c r="R634" s="1099"/>
      <c r="S634" s="14"/>
      <c r="T634" s="87" t="s">
        <v>120</v>
      </c>
      <c r="U634" s="12" t="s">
        <v>510</v>
      </c>
      <c r="Z634" s="1099" t="str">
        <f>C619</f>
        <v>JLL - Tax Exempt Bonds</v>
      </c>
      <c r="AA634" s="1099"/>
      <c r="AB634" s="1099"/>
      <c r="AC634" s="1099"/>
      <c r="AD634" s="1099"/>
      <c r="AE634" s="1099"/>
      <c r="AF634" s="1099"/>
      <c r="AG634" s="1099"/>
      <c r="AH634" s="1099"/>
      <c r="AI634" s="1099"/>
      <c r="AJ634" s="1099"/>
      <c r="AK634" s="1099"/>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7" t="s">
        <v>1765</v>
      </c>
      <c r="H635" s="1097"/>
      <c r="I635" s="1097"/>
      <c r="J635" s="1097"/>
      <c r="K635" s="1097"/>
      <c r="L635" s="1097"/>
      <c r="M635" s="1097"/>
      <c r="N635" s="1097"/>
      <c r="O635" s="1097"/>
      <c r="P635" s="1097"/>
      <c r="Q635" s="1097"/>
      <c r="R635" s="1097"/>
      <c r="S635" s="14"/>
      <c r="T635" s="35"/>
      <c r="U635" s="12" t="s">
        <v>92</v>
      </c>
      <c r="Z635" s="1097" t="s">
        <v>1765</v>
      </c>
      <c r="AA635" s="1097"/>
      <c r="AB635" s="1097"/>
      <c r="AC635" s="1097"/>
      <c r="AD635" s="1097"/>
      <c r="AE635" s="1097"/>
      <c r="AF635" s="1097"/>
      <c r="AG635" s="1097"/>
      <c r="AH635" s="1097"/>
      <c r="AI635" s="1097"/>
      <c r="AJ635" s="1097"/>
      <c r="AK635" s="1097"/>
      <c r="AM635" s="61"/>
      <c r="AN635" s="61"/>
      <c r="AO635" s="61"/>
      <c r="AP635" s="61"/>
      <c r="AQ635" s="61"/>
      <c r="AR635" s="61"/>
      <c r="AS635" s="61"/>
      <c r="AT635" s="61"/>
      <c r="AU635" s="61"/>
      <c r="AV635" s="61"/>
      <c r="AW635" s="61"/>
      <c r="AX635" s="61"/>
      <c r="AY635" s="61"/>
      <c r="AZ635" s="61"/>
      <c r="BA635" s="1135">
        <f>BA614+BA621+BA633</f>
        <v>0</v>
      </c>
      <c r="BB635" s="1136"/>
      <c r="BC635" s="1136"/>
      <c r="BD635" s="1136"/>
      <c r="BE635" s="1137"/>
      <c r="BF635" s="1135">
        <f>BF614+BF621+BF633</f>
        <v>99</v>
      </c>
      <c r="BG635" s="1136"/>
      <c r="BH635" s="1136"/>
      <c r="BI635" s="1136"/>
      <c r="BJ635" s="1137"/>
      <c r="BK635" s="1135">
        <f>BK614+BK621+BK633</f>
        <v>1</v>
      </c>
      <c r="BL635" s="1136"/>
      <c r="BM635" s="1136"/>
      <c r="BN635" s="1136"/>
      <c r="BO635" s="1137"/>
      <c r="BP635" s="1135">
        <f>BP614+BP621+BP633</f>
        <v>0</v>
      </c>
      <c r="BQ635" s="1136"/>
      <c r="BR635" s="1136"/>
      <c r="BS635" s="1136"/>
      <c r="BT635" s="1137"/>
      <c r="BU635" s="1135">
        <f>BU614+BU621+BU633</f>
        <v>0</v>
      </c>
      <c r="BV635" s="1136"/>
      <c r="BW635" s="1136"/>
      <c r="BX635" s="1136"/>
      <c r="BY635" s="1137"/>
      <c r="BZ635" s="1515">
        <f>BZ633+BZ621+BZ614</f>
        <v>0</v>
      </c>
      <c r="CA635" s="1524"/>
      <c r="CB635" s="1524"/>
      <c r="CC635" s="1524"/>
      <c r="CD635" s="1516"/>
      <c r="CE635" s="58"/>
      <c r="CF635" s="58"/>
      <c r="CG635" s="58"/>
      <c r="CH635" s="58"/>
      <c r="CI635" s="58"/>
      <c r="CJ635" s="58"/>
      <c r="CK635" s="58"/>
      <c r="CL635" s="58"/>
      <c r="CM635" s="58"/>
      <c r="CN635" s="58"/>
      <c r="CO635" s="58"/>
      <c r="CP635" s="58"/>
      <c r="CQ635" s="58"/>
      <c r="CR635" s="58"/>
    </row>
    <row r="636" spans="1:96" ht="12.75">
      <c r="A636" s="35"/>
      <c r="B636" s="12" t="s">
        <v>631</v>
      </c>
      <c r="G636" s="1097" t="s">
        <v>1766</v>
      </c>
      <c r="H636" s="1097"/>
      <c r="I636" s="1097"/>
      <c r="J636" s="1097"/>
      <c r="K636" s="1097"/>
      <c r="L636" s="1097"/>
      <c r="M636" s="1097"/>
      <c r="N636" s="1097"/>
      <c r="O636" s="1097"/>
      <c r="P636" s="1097"/>
      <c r="Q636" s="1097"/>
      <c r="R636" s="1097"/>
      <c r="S636" s="88"/>
      <c r="T636" s="35"/>
      <c r="U636" s="12" t="s">
        <v>631</v>
      </c>
      <c r="Z636" s="1097" t="s">
        <v>1766</v>
      </c>
      <c r="AA636" s="1097"/>
      <c r="AB636" s="1097"/>
      <c r="AC636" s="1097"/>
      <c r="AD636" s="1097"/>
      <c r="AE636" s="1097"/>
      <c r="AF636" s="1097"/>
      <c r="AG636" s="1097"/>
      <c r="AH636" s="1097"/>
      <c r="AI636" s="1097"/>
      <c r="AJ636" s="1097"/>
      <c r="AK636" s="109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7" t="s">
        <v>1763</v>
      </c>
      <c r="H637" s="1097"/>
      <c r="I637" s="1097"/>
      <c r="J637" s="1097"/>
      <c r="K637" s="1097"/>
      <c r="L637" s="1097"/>
      <c r="M637" s="1097"/>
      <c r="N637" s="1097"/>
      <c r="O637" s="1097"/>
      <c r="P637" s="1097"/>
      <c r="Q637" s="1097"/>
      <c r="R637" s="1097"/>
      <c r="S637" s="14"/>
      <c r="T637" s="35"/>
      <c r="U637" s="12" t="s">
        <v>19</v>
      </c>
      <c r="Z637" s="1097" t="s">
        <v>1763</v>
      </c>
      <c r="AA637" s="1097"/>
      <c r="AB637" s="1097"/>
      <c r="AC637" s="1097"/>
      <c r="AD637" s="1097"/>
      <c r="AE637" s="1097"/>
      <c r="AF637" s="1097"/>
      <c r="AG637" s="1097"/>
      <c r="AH637" s="1097"/>
      <c r="AI637" s="1097"/>
      <c r="AJ637" s="1097"/>
      <c r="AK637" s="1097"/>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0" t="s">
        <v>1767</v>
      </c>
      <c r="H638" s="1101"/>
      <c r="I638" s="1101"/>
      <c r="J638" s="1101"/>
      <c r="K638" s="1101"/>
      <c r="L638" s="1101"/>
      <c r="O638" s="140" t="s">
        <v>220</v>
      </c>
      <c r="P638" s="1102"/>
      <c r="Q638" s="1102"/>
      <c r="R638" s="1102"/>
      <c r="S638" s="16"/>
      <c r="T638" s="35"/>
      <c r="U638" s="12" t="s">
        <v>338</v>
      </c>
      <c r="Z638" s="1100" t="s">
        <v>1767</v>
      </c>
      <c r="AA638" s="1101"/>
      <c r="AB638" s="1101"/>
      <c r="AC638" s="1101"/>
      <c r="AD638" s="1101"/>
      <c r="AE638" s="1101"/>
      <c r="AH638" s="140" t="s">
        <v>220</v>
      </c>
      <c r="AI638" s="1102"/>
      <c r="AJ638" s="1102"/>
      <c r="AK638" s="110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7" t="s">
        <v>1777</v>
      </c>
      <c r="I639" s="1097"/>
      <c r="J639" s="1097"/>
      <c r="K639" s="1097"/>
      <c r="L639" s="1097"/>
      <c r="M639" s="1097"/>
      <c r="N639" s="1097"/>
      <c r="O639" s="1097"/>
      <c r="P639" s="1097"/>
      <c r="Q639" s="1097"/>
      <c r="R639" s="1097"/>
      <c r="S639" s="14"/>
      <c r="T639" s="35"/>
      <c r="U639" s="12" t="s">
        <v>20</v>
      </c>
      <c r="AA639" s="1097" t="s">
        <v>1778</v>
      </c>
      <c r="AB639" s="1097"/>
      <c r="AC639" s="1097"/>
      <c r="AD639" s="1097"/>
      <c r="AE639" s="1097"/>
      <c r="AF639" s="1097"/>
      <c r="AG639" s="1097"/>
      <c r="AH639" s="1097"/>
      <c r="AI639" s="1097"/>
      <c r="AJ639" s="1097"/>
      <c r="AK639" s="109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8" t="s">
        <v>592</v>
      </c>
      <c r="O640" s="1098"/>
      <c r="T640" s="35"/>
      <c r="U640" s="12" t="s">
        <v>22</v>
      </c>
      <c r="AG640" s="1098" t="s">
        <v>592</v>
      </c>
      <c r="AH640" s="109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099" t="str">
        <f>C620</f>
        <v>Deferred Developer Fee</v>
      </c>
      <c r="H642" s="1099"/>
      <c r="I642" s="1099"/>
      <c r="J642" s="1099"/>
      <c r="K642" s="1099"/>
      <c r="L642" s="1099"/>
      <c r="M642" s="1099"/>
      <c r="N642" s="1099"/>
      <c r="O642" s="1099"/>
      <c r="P642" s="1099"/>
      <c r="Q642" s="1099"/>
      <c r="R642" s="1099"/>
      <c r="T642" s="87" t="s">
        <v>632</v>
      </c>
      <c r="U642" s="12" t="s">
        <v>510</v>
      </c>
      <c r="Z642" s="1099" t="str">
        <f>C621</f>
        <v>GP Contribution (Short-term Work)</v>
      </c>
      <c r="AA642" s="1099"/>
      <c r="AB642" s="1099"/>
      <c r="AC642" s="1099"/>
      <c r="AD642" s="1099"/>
      <c r="AE642" s="1099"/>
      <c r="AF642" s="1099"/>
      <c r="AG642" s="1099"/>
      <c r="AH642" s="1099"/>
      <c r="AI642" s="1099"/>
      <c r="AJ642" s="1099"/>
      <c r="AK642" s="1099"/>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7" t="s">
        <v>1669</v>
      </c>
      <c r="H643" s="1097"/>
      <c r="I643" s="1097"/>
      <c r="J643" s="1097"/>
      <c r="K643" s="1097"/>
      <c r="L643" s="1097"/>
      <c r="M643" s="1097"/>
      <c r="N643" s="1097"/>
      <c r="O643" s="1097"/>
      <c r="P643" s="1097"/>
      <c r="Q643" s="1097"/>
      <c r="R643" s="1097"/>
      <c r="T643" s="35"/>
      <c r="U643" s="12" t="s">
        <v>92</v>
      </c>
      <c r="Z643" s="1097" t="s">
        <v>1669</v>
      </c>
      <c r="AA643" s="1097"/>
      <c r="AB643" s="1097"/>
      <c r="AC643" s="1097"/>
      <c r="AD643" s="1097"/>
      <c r="AE643" s="1097"/>
      <c r="AF643" s="1097"/>
      <c r="AG643" s="1097"/>
      <c r="AH643" s="1097"/>
      <c r="AI643" s="1097"/>
      <c r="AJ643" s="1097"/>
      <c r="AK643" s="109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19" t="s">
        <v>1716</v>
      </c>
      <c r="H644" s="1119"/>
      <c r="I644" s="1119"/>
      <c r="J644" s="1119"/>
      <c r="K644" s="1119"/>
      <c r="L644" s="1119"/>
      <c r="M644" s="1119"/>
      <c r="N644" s="1119"/>
      <c r="O644" s="1119"/>
      <c r="P644" s="1119"/>
      <c r="Q644" s="1119"/>
      <c r="R644" s="1119"/>
      <c r="T644" s="35"/>
      <c r="U644" s="12" t="s">
        <v>631</v>
      </c>
      <c r="Z644" s="1119" t="s">
        <v>1716</v>
      </c>
      <c r="AA644" s="1119"/>
      <c r="AB644" s="1119"/>
      <c r="AC644" s="1119"/>
      <c r="AD644" s="1119"/>
      <c r="AE644" s="1119"/>
      <c r="AF644" s="1119"/>
      <c r="AG644" s="1119"/>
      <c r="AH644" s="1119"/>
      <c r="AI644" s="1119"/>
      <c r="AJ644" s="1119"/>
      <c r="AK644" s="1119"/>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9" t="s">
        <v>1771</v>
      </c>
      <c r="H645" s="1119"/>
      <c r="I645" s="1119"/>
      <c r="J645" s="1119"/>
      <c r="K645" s="1119"/>
      <c r="L645" s="1119"/>
      <c r="M645" s="1119"/>
      <c r="N645" s="1119"/>
      <c r="O645" s="1119"/>
      <c r="P645" s="1119"/>
      <c r="Q645" s="1119"/>
      <c r="R645" s="1119"/>
      <c r="T645" s="35"/>
      <c r="U645" s="12" t="s">
        <v>19</v>
      </c>
      <c r="Z645" s="1119" t="s">
        <v>1771</v>
      </c>
      <c r="AA645" s="1119"/>
      <c r="AB645" s="1119"/>
      <c r="AC645" s="1119"/>
      <c r="AD645" s="1119"/>
      <c r="AE645" s="1119"/>
      <c r="AF645" s="1119"/>
      <c r="AG645" s="1119"/>
      <c r="AH645" s="1119"/>
      <c r="AI645" s="1119"/>
      <c r="AJ645" s="1119"/>
      <c r="AK645" s="1119"/>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0" t="s">
        <v>1671</v>
      </c>
      <c r="H646" s="1101"/>
      <c r="I646" s="1101"/>
      <c r="J646" s="1101"/>
      <c r="K646" s="1101"/>
      <c r="L646" s="1101"/>
      <c r="O646" s="140" t="s">
        <v>220</v>
      </c>
      <c r="P646" s="1102"/>
      <c r="Q646" s="1102"/>
      <c r="R646" s="1102"/>
      <c r="T646" s="35"/>
      <c r="U646" s="12" t="s">
        <v>338</v>
      </c>
      <c r="Z646" s="1100" t="s">
        <v>1671</v>
      </c>
      <c r="AA646" s="1101"/>
      <c r="AB646" s="1101"/>
      <c r="AC646" s="1101"/>
      <c r="AD646" s="1101"/>
      <c r="AE646" s="1101"/>
      <c r="AH646" s="140" t="s">
        <v>220</v>
      </c>
      <c r="AI646" s="1102"/>
      <c r="AJ646" s="1102"/>
      <c r="AK646" s="1102"/>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7" t="s">
        <v>1779</v>
      </c>
      <c r="I647" s="1097"/>
      <c r="J647" s="1097"/>
      <c r="K647" s="1097"/>
      <c r="L647" s="1097"/>
      <c r="M647" s="1097"/>
      <c r="N647" s="1097"/>
      <c r="O647" s="1097"/>
      <c r="P647" s="1097"/>
      <c r="Q647" s="1097"/>
      <c r="R647" s="1097"/>
      <c r="T647" s="35"/>
      <c r="U647" s="12" t="s">
        <v>20</v>
      </c>
      <c r="AA647" s="1097" t="s">
        <v>1780</v>
      </c>
      <c r="AB647" s="1097"/>
      <c r="AC647" s="1097"/>
      <c r="AD647" s="1097"/>
      <c r="AE647" s="1097"/>
      <c r="AF647" s="1097"/>
      <c r="AG647" s="1097"/>
      <c r="AH647" s="1097"/>
      <c r="AI647" s="1097"/>
      <c r="AJ647" s="1097"/>
      <c r="AK647" s="109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8" t="s">
        <v>592</v>
      </c>
      <c r="O648" s="1098"/>
      <c r="T648" s="35"/>
      <c r="U648" s="12" t="s">
        <v>22</v>
      </c>
      <c r="AG648" s="1098" t="s">
        <v>592</v>
      </c>
      <c r="AH648" s="1098"/>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1684</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099">
        <f>C622</f>
        <v>0</v>
      </c>
      <c r="H650" s="1099"/>
      <c r="I650" s="1099"/>
      <c r="J650" s="1099"/>
      <c r="K650" s="1099"/>
      <c r="L650" s="1099"/>
      <c r="M650" s="1099"/>
      <c r="N650" s="1099"/>
      <c r="O650" s="1099"/>
      <c r="P650" s="1099"/>
      <c r="Q650" s="1099"/>
      <c r="R650" s="1099"/>
      <c r="T650" s="87" t="s">
        <v>635</v>
      </c>
      <c r="U650" s="12" t="s">
        <v>510</v>
      </c>
      <c r="Z650" s="1099">
        <f>C623</f>
        <v>0</v>
      </c>
      <c r="AA650" s="1099"/>
      <c r="AB650" s="1099"/>
      <c r="AC650" s="1099"/>
      <c r="AD650" s="1099"/>
      <c r="AE650" s="1099"/>
      <c r="AF650" s="1099"/>
      <c r="AG650" s="1099"/>
      <c r="AH650" s="1099"/>
      <c r="AI650" s="1099"/>
      <c r="AJ650" s="1099"/>
      <c r="AK650" s="1099"/>
      <c r="AM650" s="58"/>
      <c r="AN650" s="463">
        <f t="shared" si="22"/>
        <v>1684</v>
      </c>
      <c r="AO650" s="58"/>
      <c r="AP650" s="58"/>
      <c r="AQ650" s="58"/>
      <c r="AR650" s="58"/>
      <c r="AS650" s="399"/>
      <c r="AT650" s="473">
        <f t="shared" ref="AT650:AT674" si="23">G709</f>
        <v>29</v>
      </c>
      <c r="AU650" s="477">
        <f>AT650/$AT$675</f>
        <v>0.29292929292929293</v>
      </c>
      <c r="AV650" s="478">
        <f t="shared" ref="AV650:AV674" si="24">IF(AU650=0," ",AU650*AD709)</f>
        <v>0.14646464646464646</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7"/>
      <c r="H651" s="1097"/>
      <c r="I651" s="1097"/>
      <c r="J651" s="1097"/>
      <c r="K651" s="1097"/>
      <c r="L651" s="1097"/>
      <c r="M651" s="1097"/>
      <c r="N651" s="1097"/>
      <c r="O651" s="1097"/>
      <c r="P651" s="1097"/>
      <c r="Q651" s="1097"/>
      <c r="R651" s="1097"/>
      <c r="T651" s="35"/>
      <c r="U651" s="12" t="s">
        <v>92</v>
      </c>
      <c r="Z651" s="1097"/>
      <c r="AA651" s="1097"/>
      <c r="AB651" s="1097"/>
      <c r="AC651" s="1097"/>
      <c r="AD651" s="1097"/>
      <c r="AE651" s="1097"/>
      <c r="AF651" s="1097"/>
      <c r="AG651" s="1097"/>
      <c r="AH651" s="1097"/>
      <c r="AI651" s="1097"/>
      <c r="AJ651" s="1097"/>
      <c r="AK651" s="1097"/>
      <c r="AM651" s="58"/>
      <c r="AN651" s="463" t="str">
        <f t="shared" si="22"/>
        <v>N/A</v>
      </c>
      <c r="AO651" s="58"/>
      <c r="AP651" s="58"/>
      <c r="AQ651" s="58"/>
      <c r="AR651" s="58"/>
      <c r="AS651" s="399"/>
      <c r="AT651" s="474">
        <f t="shared" si="23"/>
        <v>70</v>
      </c>
      <c r="AU651" s="477">
        <f t="shared" ref="AU651:AU674" si="25">AT651/$AT$675</f>
        <v>0.70707070707070707</v>
      </c>
      <c r="AV651" s="478">
        <f t="shared" si="24"/>
        <v>0.42424242424242425</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7"/>
      <c r="H652" s="1097"/>
      <c r="I652" s="1097"/>
      <c r="J652" s="1097"/>
      <c r="K652" s="1097"/>
      <c r="L652" s="1097"/>
      <c r="M652" s="1097"/>
      <c r="N652" s="1097"/>
      <c r="O652" s="1097"/>
      <c r="P652" s="1097"/>
      <c r="Q652" s="1097"/>
      <c r="R652" s="1097"/>
      <c r="T652" s="35"/>
      <c r="U652" s="12" t="s">
        <v>631</v>
      </c>
      <c r="Z652" s="1119"/>
      <c r="AA652" s="1119"/>
      <c r="AB652" s="1119"/>
      <c r="AC652" s="1119"/>
      <c r="AD652" s="1119"/>
      <c r="AE652" s="1119"/>
      <c r="AF652" s="1119"/>
      <c r="AG652" s="1119"/>
      <c r="AH652" s="1119"/>
      <c r="AI652" s="1119"/>
      <c r="AJ652" s="1119"/>
      <c r="AK652" s="1119"/>
      <c r="AM652" s="58"/>
      <c r="AN652" s="463" t="str">
        <f t="shared" si="22"/>
        <v>N/A</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7"/>
      <c r="H653" s="1097"/>
      <c r="I653" s="1097"/>
      <c r="J653" s="1097"/>
      <c r="K653" s="1097"/>
      <c r="L653" s="1097"/>
      <c r="M653" s="1097"/>
      <c r="N653" s="1097"/>
      <c r="O653" s="1097"/>
      <c r="P653" s="1097"/>
      <c r="Q653" s="1097"/>
      <c r="R653" s="1097"/>
      <c r="T653" s="35"/>
      <c r="U653" s="12" t="s">
        <v>19</v>
      </c>
      <c r="Z653" s="1119"/>
      <c r="AA653" s="1119"/>
      <c r="AB653" s="1119"/>
      <c r="AC653" s="1119"/>
      <c r="AD653" s="1119"/>
      <c r="AE653" s="1119"/>
      <c r="AF653" s="1119"/>
      <c r="AG653" s="1119"/>
      <c r="AH653" s="1119"/>
      <c r="AI653" s="1119"/>
      <c r="AJ653" s="1119"/>
      <c r="AK653" s="1119"/>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1"/>
      <c r="H654" s="1101"/>
      <c r="I654" s="1101"/>
      <c r="J654" s="1101"/>
      <c r="K654" s="1101"/>
      <c r="L654" s="1101"/>
      <c r="O654" s="140" t="s">
        <v>220</v>
      </c>
      <c r="P654" s="1102"/>
      <c r="Q654" s="1102"/>
      <c r="R654" s="1102"/>
      <c r="T654" s="35"/>
      <c r="U654" s="12" t="s">
        <v>338</v>
      </c>
      <c r="Z654" s="1101"/>
      <c r="AA654" s="1101"/>
      <c r="AB654" s="1101"/>
      <c r="AC654" s="1101"/>
      <c r="AD654" s="1101"/>
      <c r="AE654" s="1101"/>
      <c r="AH654" s="140" t="s">
        <v>220</v>
      </c>
      <c r="AI654" s="1102"/>
      <c r="AJ654" s="1102"/>
      <c r="AK654" s="1102"/>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7"/>
      <c r="I655" s="1097"/>
      <c r="J655" s="1097"/>
      <c r="K655" s="1097"/>
      <c r="L655" s="1097"/>
      <c r="M655" s="1097"/>
      <c r="N655" s="1097"/>
      <c r="O655" s="1097"/>
      <c r="P655" s="1097"/>
      <c r="Q655" s="1097"/>
      <c r="R655" s="1097"/>
      <c r="T655" s="35"/>
      <c r="U655" s="12" t="s">
        <v>20</v>
      </c>
      <c r="AA655" s="1097"/>
      <c r="AB655" s="1097"/>
      <c r="AC655" s="1097"/>
      <c r="AD655" s="1097"/>
      <c r="AE655" s="1097"/>
      <c r="AF655" s="1097"/>
      <c r="AG655" s="1097"/>
      <c r="AH655" s="1097"/>
      <c r="AI655" s="1097"/>
      <c r="AJ655" s="1097"/>
      <c r="AK655" s="1097"/>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8" t="s">
        <v>723</v>
      </c>
      <c r="O656" s="1098"/>
      <c r="T656" s="35"/>
      <c r="U656" s="12" t="s">
        <v>22</v>
      </c>
      <c r="AG656" s="1098" t="s">
        <v>723</v>
      </c>
      <c r="AH656" s="1098"/>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099">
        <f>C624</f>
        <v>0</v>
      </c>
      <c r="H658" s="1099"/>
      <c r="I658" s="1099"/>
      <c r="J658" s="1099"/>
      <c r="K658" s="1099"/>
      <c r="L658" s="1099"/>
      <c r="M658" s="1099"/>
      <c r="N658" s="1099"/>
      <c r="O658" s="1099"/>
      <c r="P658" s="1099"/>
      <c r="Q658" s="1099"/>
      <c r="R658" s="1099"/>
      <c r="T658" s="87" t="s">
        <v>502</v>
      </c>
      <c r="U658" s="12" t="s">
        <v>510</v>
      </c>
      <c r="Z658" s="1099">
        <f>C625</f>
        <v>0</v>
      </c>
      <c r="AA658" s="1099"/>
      <c r="AB658" s="1099"/>
      <c r="AC658" s="1099"/>
      <c r="AD658" s="1099"/>
      <c r="AE658" s="1099"/>
      <c r="AF658" s="1099"/>
      <c r="AG658" s="1099"/>
      <c r="AH658" s="1099"/>
      <c r="AI658" s="1099"/>
      <c r="AJ658" s="1099"/>
      <c r="AK658" s="1099"/>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7"/>
      <c r="H659" s="1097"/>
      <c r="I659" s="1097"/>
      <c r="J659" s="1097"/>
      <c r="K659" s="1097"/>
      <c r="L659" s="1097"/>
      <c r="M659" s="1097"/>
      <c r="N659" s="1097"/>
      <c r="O659" s="1097"/>
      <c r="P659" s="1097"/>
      <c r="Q659" s="1097"/>
      <c r="R659" s="1097"/>
      <c r="T659" s="35"/>
      <c r="U659" s="12" t="s">
        <v>92</v>
      </c>
      <c r="Z659" s="1097"/>
      <c r="AA659" s="1097"/>
      <c r="AB659" s="1097"/>
      <c r="AC659" s="1097"/>
      <c r="AD659" s="1097"/>
      <c r="AE659" s="1097"/>
      <c r="AF659" s="1097"/>
      <c r="AG659" s="1097"/>
      <c r="AH659" s="1097"/>
      <c r="AI659" s="1097"/>
      <c r="AJ659" s="1097"/>
      <c r="AK659" s="109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7"/>
      <c r="H660" s="1097"/>
      <c r="I660" s="1097"/>
      <c r="J660" s="1097"/>
      <c r="K660" s="1097"/>
      <c r="L660" s="1097"/>
      <c r="M660" s="1097"/>
      <c r="N660" s="1097"/>
      <c r="O660" s="1097"/>
      <c r="P660" s="1097"/>
      <c r="Q660" s="1097"/>
      <c r="R660" s="1097"/>
      <c r="T660" s="35"/>
      <c r="U660" s="12" t="s">
        <v>631</v>
      </c>
      <c r="Z660" s="1119"/>
      <c r="AA660" s="1119"/>
      <c r="AB660" s="1119"/>
      <c r="AC660" s="1119"/>
      <c r="AD660" s="1119"/>
      <c r="AE660" s="1119"/>
      <c r="AF660" s="1119"/>
      <c r="AG660" s="1119"/>
      <c r="AH660" s="1119"/>
      <c r="AI660" s="1119"/>
      <c r="AJ660" s="1119"/>
      <c r="AK660" s="1119"/>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7"/>
      <c r="H661" s="1097"/>
      <c r="I661" s="1097"/>
      <c r="J661" s="1097"/>
      <c r="K661" s="1097"/>
      <c r="L661" s="1097"/>
      <c r="M661" s="1097"/>
      <c r="N661" s="1097"/>
      <c r="O661" s="1097"/>
      <c r="P661" s="1097"/>
      <c r="Q661" s="1097"/>
      <c r="R661" s="1097"/>
      <c r="T661" s="35"/>
      <c r="U661" s="12" t="s">
        <v>19</v>
      </c>
      <c r="Z661" s="1119"/>
      <c r="AA661" s="1119"/>
      <c r="AB661" s="1119"/>
      <c r="AC661" s="1119"/>
      <c r="AD661" s="1119"/>
      <c r="AE661" s="1119"/>
      <c r="AF661" s="1119"/>
      <c r="AG661" s="1119"/>
      <c r="AH661" s="1119"/>
      <c r="AI661" s="1119"/>
      <c r="AJ661" s="1119"/>
      <c r="AK661" s="1119"/>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1"/>
      <c r="H662" s="1101"/>
      <c r="I662" s="1101"/>
      <c r="J662" s="1101"/>
      <c r="K662" s="1101"/>
      <c r="L662" s="1101"/>
      <c r="O662" s="140" t="s">
        <v>220</v>
      </c>
      <c r="P662" s="1102"/>
      <c r="Q662" s="1102"/>
      <c r="R662" s="1102"/>
      <c r="T662" s="35"/>
      <c r="U662" s="12" t="s">
        <v>338</v>
      </c>
      <c r="Z662" s="1101"/>
      <c r="AA662" s="1101"/>
      <c r="AB662" s="1101"/>
      <c r="AC662" s="1101"/>
      <c r="AD662" s="1101"/>
      <c r="AE662" s="1101"/>
      <c r="AH662" s="140" t="s">
        <v>220</v>
      </c>
      <c r="AI662" s="1102"/>
      <c r="AJ662" s="1102"/>
      <c r="AK662" s="1102"/>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7"/>
      <c r="I663" s="1097"/>
      <c r="J663" s="1097"/>
      <c r="K663" s="1097"/>
      <c r="L663" s="1097"/>
      <c r="M663" s="1097"/>
      <c r="N663" s="1097"/>
      <c r="O663" s="1097"/>
      <c r="P663" s="1097"/>
      <c r="Q663" s="1097"/>
      <c r="R663" s="1097"/>
      <c r="T663" s="35"/>
      <c r="U663" s="12" t="s">
        <v>20</v>
      </c>
      <c r="AA663" s="1097"/>
      <c r="AB663" s="1097"/>
      <c r="AC663" s="1097"/>
      <c r="AD663" s="1097"/>
      <c r="AE663" s="1097"/>
      <c r="AF663" s="1097"/>
      <c r="AG663" s="1097"/>
      <c r="AH663" s="1097"/>
      <c r="AI663" s="1097"/>
      <c r="AJ663" s="1097"/>
      <c r="AK663" s="109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8" t="s">
        <v>723</v>
      </c>
      <c r="O664" s="1098"/>
      <c r="T664" s="35"/>
      <c r="U664" s="12" t="s">
        <v>22</v>
      </c>
      <c r="AG664" s="1098" t="s">
        <v>723</v>
      </c>
      <c r="AH664" s="1098"/>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099">
        <f>C626</f>
        <v>0</v>
      </c>
      <c r="H666" s="1099"/>
      <c r="I666" s="1099"/>
      <c r="J666" s="1099"/>
      <c r="K666" s="1099"/>
      <c r="L666" s="1099"/>
      <c r="M666" s="1099"/>
      <c r="N666" s="1099"/>
      <c r="O666" s="1099"/>
      <c r="P666" s="1099"/>
      <c r="Q666" s="1099"/>
      <c r="R666" s="1099"/>
      <c r="T666" s="87" t="s">
        <v>697</v>
      </c>
      <c r="U666" s="12" t="s">
        <v>510</v>
      </c>
      <c r="Z666" s="1099">
        <f>C627</f>
        <v>0</v>
      </c>
      <c r="AA666" s="1099"/>
      <c r="AB666" s="1099"/>
      <c r="AC666" s="1099"/>
      <c r="AD666" s="1099"/>
      <c r="AE666" s="1099"/>
      <c r="AF666" s="1099"/>
      <c r="AG666" s="1099"/>
      <c r="AH666" s="1099"/>
      <c r="AI666" s="1099"/>
      <c r="AJ666" s="1099"/>
      <c r="AK666" s="1099"/>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7"/>
      <c r="H667" s="1097"/>
      <c r="I667" s="1097"/>
      <c r="J667" s="1097"/>
      <c r="K667" s="1097"/>
      <c r="L667" s="1097"/>
      <c r="M667" s="1097"/>
      <c r="N667" s="1097"/>
      <c r="O667" s="1097"/>
      <c r="P667" s="1097"/>
      <c r="Q667" s="1097"/>
      <c r="R667" s="1097"/>
      <c r="T667" s="35"/>
      <c r="U667" s="12" t="s">
        <v>92</v>
      </c>
      <c r="Z667" s="1097"/>
      <c r="AA667" s="1097"/>
      <c r="AB667" s="1097"/>
      <c r="AC667" s="1097"/>
      <c r="AD667" s="1097"/>
      <c r="AE667" s="1097"/>
      <c r="AF667" s="1097"/>
      <c r="AG667" s="1097"/>
      <c r="AH667" s="1097"/>
      <c r="AI667" s="1097"/>
      <c r="AJ667" s="1097"/>
      <c r="AK667" s="109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7"/>
      <c r="H668" s="1097"/>
      <c r="I668" s="1097"/>
      <c r="J668" s="1097"/>
      <c r="K668" s="1097"/>
      <c r="L668" s="1097"/>
      <c r="M668" s="1097"/>
      <c r="N668" s="1097"/>
      <c r="O668" s="1097"/>
      <c r="P668" s="1097"/>
      <c r="Q668" s="1097"/>
      <c r="R668" s="1097"/>
      <c r="T668" s="35"/>
      <c r="U668" s="12" t="s">
        <v>631</v>
      </c>
      <c r="Z668" s="1119"/>
      <c r="AA668" s="1119"/>
      <c r="AB668" s="1119"/>
      <c r="AC668" s="1119"/>
      <c r="AD668" s="1119"/>
      <c r="AE668" s="1119"/>
      <c r="AF668" s="1119"/>
      <c r="AG668" s="1119"/>
      <c r="AH668" s="1119"/>
      <c r="AI668" s="1119"/>
      <c r="AJ668" s="1119"/>
      <c r="AK668" s="1119"/>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7"/>
      <c r="H669" s="1097"/>
      <c r="I669" s="1097"/>
      <c r="J669" s="1097"/>
      <c r="K669" s="1097"/>
      <c r="L669" s="1097"/>
      <c r="M669" s="1097"/>
      <c r="N669" s="1097"/>
      <c r="O669" s="1097"/>
      <c r="P669" s="1097"/>
      <c r="Q669" s="1097"/>
      <c r="R669" s="1097"/>
      <c r="T669" s="35"/>
      <c r="U669" s="12" t="s">
        <v>19</v>
      </c>
      <c r="Z669" s="1119"/>
      <c r="AA669" s="1119"/>
      <c r="AB669" s="1119"/>
      <c r="AC669" s="1119"/>
      <c r="AD669" s="1119"/>
      <c r="AE669" s="1119"/>
      <c r="AF669" s="1119"/>
      <c r="AG669" s="1119"/>
      <c r="AH669" s="1119"/>
      <c r="AI669" s="1119"/>
      <c r="AJ669" s="1119"/>
      <c r="AK669" s="1119"/>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1"/>
      <c r="H670" s="1101"/>
      <c r="I670" s="1101"/>
      <c r="J670" s="1101"/>
      <c r="K670" s="1101"/>
      <c r="L670" s="1101"/>
      <c r="O670" s="140" t="s">
        <v>220</v>
      </c>
      <c r="P670" s="1102"/>
      <c r="Q670" s="1102"/>
      <c r="R670" s="1102"/>
      <c r="T670" s="35"/>
      <c r="U670" s="12" t="s">
        <v>338</v>
      </c>
      <c r="Z670" s="1101"/>
      <c r="AA670" s="1101"/>
      <c r="AB670" s="1101"/>
      <c r="AC670" s="1101"/>
      <c r="AD670" s="1101"/>
      <c r="AE670" s="1101"/>
      <c r="AH670" s="140" t="s">
        <v>220</v>
      </c>
      <c r="AI670" s="1102"/>
      <c r="AJ670" s="1102"/>
      <c r="AK670" s="1102"/>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7"/>
      <c r="I671" s="1097"/>
      <c r="J671" s="1097"/>
      <c r="K671" s="1097"/>
      <c r="L671" s="1097"/>
      <c r="M671" s="1097"/>
      <c r="N671" s="1097"/>
      <c r="O671" s="1097"/>
      <c r="P671" s="1097"/>
      <c r="Q671" s="1097"/>
      <c r="R671" s="1097"/>
      <c r="T671" s="35"/>
      <c r="U671" s="12" t="s">
        <v>20</v>
      </c>
      <c r="AA671" s="1097"/>
      <c r="AB671" s="1097"/>
      <c r="AC671" s="1097"/>
      <c r="AD671" s="1097"/>
      <c r="AE671" s="1097"/>
      <c r="AF671" s="1097"/>
      <c r="AG671" s="1097"/>
      <c r="AH671" s="1097"/>
      <c r="AI671" s="1097"/>
      <c r="AJ671" s="1097"/>
      <c r="AK671" s="109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8" t="s">
        <v>723</v>
      </c>
      <c r="O672" s="1098"/>
      <c r="T672" s="35"/>
      <c r="U672" s="12" t="s">
        <v>22</v>
      </c>
      <c r="AG672" s="1098" t="s">
        <v>723</v>
      </c>
      <c r="AH672" s="1098"/>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099">
        <f>C628</f>
        <v>0</v>
      </c>
      <c r="H674" s="1099"/>
      <c r="I674" s="1099"/>
      <c r="J674" s="1099"/>
      <c r="K674" s="1099"/>
      <c r="L674" s="1099"/>
      <c r="M674" s="1099"/>
      <c r="N674" s="1099"/>
      <c r="O674" s="1099"/>
      <c r="P674" s="1099"/>
      <c r="Q674" s="1099"/>
      <c r="R674" s="1099"/>
      <c r="T674" s="87" t="s">
        <v>387</v>
      </c>
      <c r="U674" s="12" t="s">
        <v>510</v>
      </c>
      <c r="Z674" s="1099">
        <f>C629</f>
        <v>0</v>
      </c>
      <c r="AA674" s="1099"/>
      <c r="AB674" s="1099"/>
      <c r="AC674" s="1099"/>
      <c r="AD674" s="1099"/>
      <c r="AE674" s="1099"/>
      <c r="AF674" s="1099"/>
      <c r="AG674" s="1099"/>
      <c r="AH674" s="1099"/>
      <c r="AI674" s="1099"/>
      <c r="AJ674" s="1099"/>
      <c r="AK674" s="1099"/>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7"/>
      <c r="H675" s="1097"/>
      <c r="I675" s="1097"/>
      <c r="J675" s="1097"/>
      <c r="K675" s="1097"/>
      <c r="L675" s="1097"/>
      <c r="M675" s="1097"/>
      <c r="N675" s="1097"/>
      <c r="O675" s="1097"/>
      <c r="P675" s="1097"/>
      <c r="Q675" s="1097"/>
      <c r="R675" s="1097"/>
      <c r="T675" s="35"/>
      <c r="U675" s="12" t="s">
        <v>92</v>
      </c>
      <c r="Z675" s="1097"/>
      <c r="AA675" s="1097"/>
      <c r="AB675" s="1097"/>
      <c r="AC675" s="1097"/>
      <c r="AD675" s="1097"/>
      <c r="AE675" s="1097"/>
      <c r="AF675" s="1097"/>
      <c r="AG675" s="1097"/>
      <c r="AH675" s="1097"/>
      <c r="AI675" s="1097"/>
      <c r="AJ675" s="1097"/>
      <c r="AK675" s="1097"/>
      <c r="AM675" s="58"/>
      <c r="AN675" s="58"/>
      <c r="AO675" s="58"/>
      <c r="AP675" s="58"/>
      <c r="AQ675" s="58"/>
      <c r="AS675" s="470" t="s">
        <v>998</v>
      </c>
      <c r="AT675" s="479">
        <f>SUM(AT650:AT674)</f>
        <v>99</v>
      </c>
      <c r="AU675" s="480">
        <f>SUM(AU650:AU674)</f>
        <v>1</v>
      </c>
      <c r="AV675" s="480">
        <f>SUM(AV650:AV674)</f>
        <v>0.57070707070707072</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7"/>
      <c r="H676" s="1097"/>
      <c r="I676" s="1097"/>
      <c r="J676" s="1097"/>
      <c r="K676" s="1097"/>
      <c r="L676" s="1097"/>
      <c r="M676" s="1097"/>
      <c r="N676" s="1097"/>
      <c r="O676" s="1097"/>
      <c r="P676" s="1097"/>
      <c r="Q676" s="1097"/>
      <c r="R676" s="1097"/>
      <c r="U676" s="12" t="s">
        <v>631</v>
      </c>
      <c r="Z676" s="1119"/>
      <c r="AA676" s="1119"/>
      <c r="AB676" s="1119"/>
      <c r="AC676" s="1119"/>
      <c r="AD676" s="1119"/>
      <c r="AE676" s="1119"/>
      <c r="AF676" s="1119"/>
      <c r="AG676" s="1119"/>
      <c r="AH676" s="1119"/>
      <c r="AI676" s="1119"/>
      <c r="AJ676" s="1119"/>
      <c r="AK676" s="1119"/>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7"/>
      <c r="H677" s="1097"/>
      <c r="I677" s="1097"/>
      <c r="J677" s="1097"/>
      <c r="K677" s="1097"/>
      <c r="L677" s="1097"/>
      <c r="M677" s="1097"/>
      <c r="N677" s="1097"/>
      <c r="O677" s="1097"/>
      <c r="P677" s="1097"/>
      <c r="Q677" s="1097"/>
      <c r="R677" s="1097"/>
      <c r="U677" s="12" t="s">
        <v>19</v>
      </c>
      <c r="Z677" s="1119"/>
      <c r="AA677" s="1119"/>
      <c r="AB677" s="1119"/>
      <c r="AC677" s="1119"/>
      <c r="AD677" s="1119"/>
      <c r="AE677" s="1119"/>
      <c r="AF677" s="1119"/>
      <c r="AG677" s="1119"/>
      <c r="AH677" s="1119"/>
      <c r="AI677" s="1119"/>
      <c r="AJ677" s="1119"/>
      <c r="AK677" s="1119"/>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1"/>
      <c r="H678" s="1101"/>
      <c r="I678" s="1101"/>
      <c r="J678" s="1101"/>
      <c r="K678" s="1101"/>
      <c r="L678" s="1101"/>
      <c r="O678" s="140" t="s">
        <v>220</v>
      </c>
      <c r="P678" s="1102"/>
      <c r="Q678" s="1102"/>
      <c r="R678" s="1102"/>
      <c r="U678" s="12" t="s">
        <v>338</v>
      </c>
      <c r="Z678" s="1101"/>
      <c r="AA678" s="1101"/>
      <c r="AB678" s="1101"/>
      <c r="AC678" s="1101"/>
      <c r="AD678" s="1101"/>
      <c r="AE678" s="1101"/>
      <c r="AH678" s="140" t="s">
        <v>220</v>
      </c>
      <c r="AI678" s="1102"/>
      <c r="AJ678" s="1102"/>
      <c r="AK678" s="1102"/>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7"/>
      <c r="I679" s="1097"/>
      <c r="J679" s="1097"/>
      <c r="K679" s="1097"/>
      <c r="L679" s="1097"/>
      <c r="M679" s="1097"/>
      <c r="N679" s="1097"/>
      <c r="O679" s="1097"/>
      <c r="P679" s="1097"/>
      <c r="Q679" s="1097"/>
      <c r="R679" s="1097"/>
      <c r="U679" s="12" t="s">
        <v>20</v>
      </c>
      <c r="AA679" s="1097"/>
      <c r="AB679" s="1097"/>
      <c r="AC679" s="1097"/>
      <c r="AD679" s="1097"/>
      <c r="AE679" s="1097"/>
      <c r="AF679" s="1097"/>
      <c r="AG679" s="1097"/>
      <c r="AH679" s="1097"/>
      <c r="AI679" s="1097"/>
      <c r="AJ679" s="1097"/>
      <c r="AK679" s="1097"/>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8" t="s">
        <v>723</v>
      </c>
      <c r="O680" s="1098"/>
      <c r="U680" s="12" t="s">
        <v>22</v>
      </c>
      <c r="AG680" s="1098" t="s">
        <v>723</v>
      </c>
      <c r="AH680" s="1098"/>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8" t="s">
        <v>592</v>
      </c>
      <c r="AF684" s="109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8" t="s">
        <v>592</v>
      </c>
      <c r="AF685" s="109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0">
        <v>43847</v>
      </c>
      <c r="AF686" s="1420"/>
      <c r="AG686" s="1420"/>
      <c r="AH686" s="1420"/>
      <c r="AI686" s="1420"/>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1">
        <v>43908</v>
      </c>
      <c r="AF687" s="1421"/>
      <c r="AG687" s="1421"/>
      <c r="AH687" s="1421"/>
      <c r="AI687" s="1421"/>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0">
        <v>44273</v>
      </c>
      <c r="AF689" s="1420"/>
      <c r="AG689" s="1420"/>
      <c r="AH689" s="1420"/>
      <c r="AI689" s="1420"/>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2">
        <v>0.58179999999999998</v>
      </c>
      <c r="AF690" s="1422"/>
      <c r="AG690" s="1422"/>
      <c r="AH690" s="1422"/>
      <c r="AI690" s="1422"/>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9" t="str">
        <f>H330</f>
        <v xml:space="preserve">CSCDA </v>
      </c>
      <c r="X691" s="1099"/>
      <c r="Y691" s="1099"/>
      <c r="Z691" s="1099"/>
      <c r="AA691" s="1099"/>
      <c r="AB691" s="1099"/>
      <c r="AC691" s="1099"/>
      <c r="AD691" s="1099"/>
      <c r="AE691" s="1099"/>
      <c r="AF691" s="1099"/>
      <c r="AG691" s="1099"/>
      <c r="AH691" s="1099"/>
      <c r="AI691" s="1099"/>
      <c r="AJ691" s="1099"/>
      <c r="AK691" s="1099"/>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8" t="s">
        <v>723</v>
      </c>
      <c r="AF693" s="109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7"/>
      <c r="X694" s="1097"/>
      <c r="Y694" s="1097"/>
      <c r="Z694" s="1097"/>
      <c r="AA694" s="1097"/>
      <c r="AB694" s="1097"/>
      <c r="AC694" s="1097"/>
      <c r="AD694" s="1097"/>
      <c r="AE694" s="1097"/>
      <c r="AF694" s="1097"/>
      <c r="AG694" s="1097"/>
      <c r="AH694" s="1097"/>
      <c r="AI694" s="1097"/>
      <c r="AJ694" s="1097"/>
      <c r="AK694" s="1097"/>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7"/>
      <c r="K695" s="1097"/>
      <c r="L695" s="1097"/>
      <c r="M695" s="1097"/>
      <c r="N695" s="1097"/>
      <c r="O695" s="1097"/>
      <c r="P695" s="1097"/>
      <c r="Q695" s="1097"/>
      <c r="R695" s="1097"/>
      <c r="S695" s="1097"/>
      <c r="T695" s="1097"/>
      <c r="U695" s="1097"/>
      <c r="V695" s="1097"/>
      <c r="W695" s="1097"/>
      <c r="X695" s="109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1"/>
      <c r="K696" s="1101"/>
      <c r="L696" s="1101"/>
      <c r="M696" s="1101"/>
      <c r="N696" s="1101"/>
      <c r="O696" s="1101"/>
      <c r="P696" s="7" t="s">
        <v>220</v>
      </c>
      <c r="Q696" s="7"/>
      <c r="R696" s="1102"/>
      <c r="S696" s="1102"/>
      <c r="T696" s="1102"/>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7" t="s">
        <v>329</v>
      </c>
      <c r="X697" s="1097"/>
      <c r="Y697" s="1097"/>
      <c r="Z697" s="1097"/>
      <c r="AA697" s="1097"/>
      <c r="AB697" s="1097"/>
      <c r="AC697" s="1097"/>
      <c r="AD697" s="1097"/>
      <c r="AE697" s="1097"/>
      <c r="AF697" s="1097"/>
      <c r="AG697" s="1097"/>
      <c r="AH697" s="1097"/>
      <c r="AI697" s="1097"/>
      <c r="AJ697" s="1097"/>
      <c r="AK697" s="1097"/>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7" t="s">
        <v>357</v>
      </c>
      <c r="F698" s="1097"/>
      <c r="G698" s="1097"/>
      <c r="H698" s="1097"/>
      <c r="I698" s="1097"/>
      <c r="J698" s="1097"/>
      <c r="K698" s="1097"/>
      <c r="L698" s="1097"/>
      <c r="M698" s="1097"/>
      <c r="N698" s="1097"/>
      <c r="O698" s="1097"/>
      <c r="P698" s="1097"/>
      <c r="Q698" s="1097"/>
      <c r="R698" s="1097"/>
      <c r="S698" s="1097"/>
      <c r="T698" s="1097"/>
      <c r="U698" s="1097"/>
      <c r="V698" s="1097"/>
      <c r="W698" s="1097"/>
      <c r="X698" s="1097"/>
      <c r="Y698" s="1097"/>
      <c r="Z698" s="1097"/>
      <c r="AA698" s="1097"/>
      <c r="AB698" s="1097"/>
      <c r="AC698" s="1097"/>
      <c r="AD698" s="1097"/>
      <c r="AE698" s="1097"/>
      <c r="AF698" s="1097"/>
      <c r="AG698" s="1097"/>
      <c r="AH698" s="1097"/>
      <c r="AI698" s="1097"/>
      <c r="AJ698" s="1097"/>
      <c r="AK698" s="1097"/>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2" t="s">
        <v>102</v>
      </c>
      <c r="B700" s="1112"/>
      <c r="C700" s="1112"/>
      <c r="D700" s="1112"/>
      <c r="E700" s="1112"/>
      <c r="F700" s="1112"/>
      <c r="G700" s="1112"/>
      <c r="H700" s="1112"/>
      <c r="I700" s="1112"/>
      <c r="J700" s="1112"/>
      <c r="K700" s="1112"/>
      <c r="L700" s="1112"/>
      <c r="M700" s="1112"/>
      <c r="N700" s="1112"/>
      <c r="O700" s="1112"/>
      <c r="P700" s="1112"/>
      <c r="Q700" s="1112"/>
      <c r="R700" s="1112"/>
      <c r="S700" s="1112"/>
      <c r="T700" s="1112"/>
      <c r="U700" s="1112"/>
      <c r="V700" s="1112"/>
      <c r="W700" s="1112"/>
      <c r="X700" s="1112"/>
      <c r="Y700" s="1112"/>
      <c r="Z700" s="1112"/>
      <c r="AA700" s="1112"/>
      <c r="AB700" s="1112"/>
      <c r="AC700" s="1112"/>
      <c r="AD700" s="1112"/>
      <c r="AE700" s="1112"/>
      <c r="AF700" s="1112"/>
      <c r="AG700" s="1112"/>
      <c r="AH700" s="1112"/>
      <c r="AI700" s="1112"/>
      <c r="AJ700" s="1112"/>
      <c r="AK700" s="1112"/>
      <c r="AL700" s="1112"/>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9"/>
      <c r="B701" s="959"/>
      <c r="C701" s="959"/>
      <c r="D701" s="959"/>
      <c r="E701" s="959"/>
      <c r="F701" s="959"/>
      <c r="G701" s="959"/>
      <c r="H701" s="959"/>
      <c r="I701" s="959"/>
      <c r="J701" s="959"/>
      <c r="K701" s="959"/>
      <c r="L701" s="959"/>
      <c r="M701" s="959"/>
      <c r="N701" s="959"/>
      <c r="O701" s="959"/>
      <c r="P701" s="959"/>
      <c r="Q701" s="959"/>
      <c r="R701" s="959"/>
      <c r="S701" s="959"/>
      <c r="T701" s="959"/>
      <c r="U701" s="959"/>
      <c r="V701" s="959"/>
      <c r="W701" s="959"/>
      <c r="X701" s="959"/>
      <c r="Y701" s="959"/>
      <c r="Z701" s="959"/>
      <c r="AA701" s="959"/>
      <c r="AB701" s="959"/>
      <c r="AC701" s="959"/>
      <c r="AD701" s="959"/>
      <c r="AE701" s="959"/>
      <c r="AF701" s="959"/>
      <c r="AG701" s="959"/>
      <c r="AH701" s="959"/>
      <c r="AI701" s="959"/>
      <c r="AJ701" s="959"/>
      <c r="AK701" s="959"/>
      <c r="AL701" s="959"/>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3" t="s">
        <v>421</v>
      </c>
      <c r="C705" s="1104"/>
      <c r="D705" s="1104"/>
      <c r="E705" s="1104"/>
      <c r="F705" s="1105"/>
      <c r="G705" s="1103" t="s">
        <v>302</v>
      </c>
      <c r="H705" s="1104"/>
      <c r="I705" s="1104"/>
      <c r="J705" s="1105"/>
      <c r="K705" s="1103" t="s">
        <v>492</v>
      </c>
      <c r="L705" s="1104"/>
      <c r="M705" s="1104"/>
      <c r="N705" s="1104"/>
      <c r="O705" s="1105"/>
      <c r="P705" s="1103" t="s">
        <v>303</v>
      </c>
      <c r="Q705" s="1104"/>
      <c r="R705" s="1104"/>
      <c r="S705" s="1104"/>
      <c r="T705" s="1105"/>
      <c r="U705" s="1103" t="s">
        <v>304</v>
      </c>
      <c r="V705" s="1104"/>
      <c r="W705" s="1104"/>
      <c r="X705" s="1105"/>
      <c r="Y705" s="1103" t="s">
        <v>305</v>
      </c>
      <c r="Z705" s="1104"/>
      <c r="AA705" s="1104"/>
      <c r="AB705" s="1104"/>
      <c r="AC705" s="1105"/>
      <c r="AD705" s="1103" t="s">
        <v>422</v>
      </c>
      <c r="AE705" s="1104"/>
      <c r="AF705" s="1104"/>
      <c r="AG705" s="1104"/>
      <c r="AH705" s="1105"/>
      <c r="AI705" s="1103" t="s">
        <v>698</v>
      </c>
      <c r="AJ705" s="1104"/>
      <c r="AK705" s="1105"/>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6"/>
      <c r="C706" s="1107"/>
      <c r="D706" s="1107"/>
      <c r="E706" s="1107"/>
      <c r="F706" s="1108"/>
      <c r="G706" s="1106"/>
      <c r="H706" s="1107"/>
      <c r="I706" s="1107"/>
      <c r="J706" s="1108"/>
      <c r="K706" s="1106"/>
      <c r="L706" s="1107"/>
      <c r="M706" s="1107"/>
      <c r="N706" s="1107"/>
      <c r="O706" s="1108"/>
      <c r="P706" s="1106"/>
      <c r="Q706" s="1107"/>
      <c r="R706" s="1107"/>
      <c r="S706" s="1107"/>
      <c r="T706" s="1108"/>
      <c r="U706" s="1106"/>
      <c r="V706" s="1107"/>
      <c r="W706" s="1107"/>
      <c r="X706" s="1108"/>
      <c r="Y706" s="1106"/>
      <c r="Z706" s="1107"/>
      <c r="AA706" s="1107"/>
      <c r="AB706" s="1107"/>
      <c r="AC706" s="1108"/>
      <c r="AD706" s="1106"/>
      <c r="AE706" s="1107"/>
      <c r="AF706" s="1107"/>
      <c r="AG706" s="1107"/>
      <c r="AH706" s="1108"/>
      <c r="AI706" s="1106"/>
      <c r="AJ706" s="1107"/>
      <c r="AK706" s="1108"/>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6"/>
      <c r="C707" s="1107"/>
      <c r="D707" s="1107"/>
      <c r="E707" s="1107"/>
      <c r="F707" s="1108"/>
      <c r="G707" s="1106"/>
      <c r="H707" s="1107"/>
      <c r="I707" s="1107"/>
      <c r="J707" s="1108"/>
      <c r="K707" s="1106"/>
      <c r="L707" s="1107"/>
      <c r="M707" s="1107"/>
      <c r="N707" s="1107"/>
      <c r="O707" s="1108"/>
      <c r="P707" s="1106"/>
      <c r="Q707" s="1107"/>
      <c r="R707" s="1107"/>
      <c r="S707" s="1107"/>
      <c r="T707" s="1108"/>
      <c r="U707" s="1106"/>
      <c r="V707" s="1107"/>
      <c r="W707" s="1107"/>
      <c r="X707" s="1108"/>
      <c r="Y707" s="1106"/>
      <c r="Z707" s="1107"/>
      <c r="AA707" s="1107"/>
      <c r="AB707" s="1107"/>
      <c r="AC707" s="1108"/>
      <c r="AD707" s="1106"/>
      <c r="AE707" s="1107"/>
      <c r="AF707" s="1107"/>
      <c r="AG707" s="1107"/>
      <c r="AH707" s="1108"/>
      <c r="AI707" s="1106"/>
      <c r="AJ707" s="1107"/>
      <c r="AK707" s="110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9"/>
      <c r="C708" s="1110"/>
      <c r="D708" s="1110"/>
      <c r="E708" s="1110"/>
      <c r="F708" s="1111"/>
      <c r="G708" s="1109"/>
      <c r="H708" s="1110"/>
      <c r="I708" s="1110"/>
      <c r="J708" s="1111"/>
      <c r="K708" s="1109"/>
      <c r="L708" s="1110"/>
      <c r="M708" s="1110"/>
      <c r="N708" s="1110"/>
      <c r="O708" s="1111"/>
      <c r="P708" s="1109"/>
      <c r="Q708" s="1110"/>
      <c r="R708" s="1110"/>
      <c r="S708" s="1110"/>
      <c r="T708" s="1111"/>
      <c r="U708" s="1109"/>
      <c r="V708" s="1110"/>
      <c r="W708" s="1110"/>
      <c r="X708" s="1111"/>
      <c r="Y708" s="1109"/>
      <c r="Z708" s="1110"/>
      <c r="AA708" s="1110"/>
      <c r="AB708" s="1110"/>
      <c r="AC708" s="1111"/>
      <c r="AD708" s="1109"/>
      <c r="AE708" s="1110"/>
      <c r="AF708" s="1110"/>
      <c r="AG708" s="1110"/>
      <c r="AH708" s="1111"/>
      <c r="AI708" s="1109"/>
      <c r="AJ708" s="1110"/>
      <c r="AK708" s="111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8" t="s">
        <v>348</v>
      </c>
      <c r="C709" s="1169"/>
      <c r="D709" s="1169"/>
      <c r="E709" s="1169"/>
      <c r="F709" s="1170"/>
      <c r="G709" s="1124">
        <v>29</v>
      </c>
      <c r="H709" s="1125"/>
      <c r="I709" s="1125"/>
      <c r="J709" s="1126"/>
      <c r="K709" s="1183">
        <f>842-17</f>
        <v>825</v>
      </c>
      <c r="L709" s="1184"/>
      <c r="M709" s="1184"/>
      <c r="N709" s="1184"/>
      <c r="O709" s="1185"/>
      <c r="P709" s="1154">
        <f t="shared" ref="P709:P733" si="26">G709*K709</f>
        <v>23925</v>
      </c>
      <c r="Q709" s="1116"/>
      <c r="R709" s="1116"/>
      <c r="S709" s="1116"/>
      <c r="T709" s="1155"/>
      <c r="U709" s="1183">
        <v>17</v>
      </c>
      <c r="V709" s="1184"/>
      <c r="W709" s="1184"/>
      <c r="X709" s="1185"/>
      <c r="Y709" s="1154">
        <f>K709+U709</f>
        <v>842</v>
      </c>
      <c r="Z709" s="1116"/>
      <c r="AA709" s="1116"/>
      <c r="AB709" s="1116"/>
      <c r="AC709" s="1155"/>
      <c r="AD709" s="1113">
        <v>0.5</v>
      </c>
      <c r="AE709" s="1114"/>
      <c r="AF709" s="1114"/>
      <c r="AG709" s="1114"/>
      <c r="AH709" s="1115"/>
      <c r="AI709" s="1128">
        <f t="shared" ref="AI709:AI733" si="27">IF($AD709&gt;0,($Y709/$AN649), " ")</f>
        <v>0.5</v>
      </c>
      <c r="AJ709" s="1129"/>
      <c r="AK709" s="113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8" t="s">
        <v>348</v>
      </c>
      <c r="C710" s="1169"/>
      <c r="D710" s="1169"/>
      <c r="E710" s="1169"/>
      <c r="F710" s="1170"/>
      <c r="G710" s="1124">
        <v>70</v>
      </c>
      <c r="H710" s="1125"/>
      <c r="I710" s="1125"/>
      <c r="J710" s="1126"/>
      <c r="K710" s="1183">
        <f>1011-17</f>
        <v>994</v>
      </c>
      <c r="L710" s="1184"/>
      <c r="M710" s="1184"/>
      <c r="N710" s="1184"/>
      <c r="O710" s="1185"/>
      <c r="P710" s="1154">
        <f t="shared" si="26"/>
        <v>69580</v>
      </c>
      <c r="Q710" s="1116"/>
      <c r="R710" s="1116"/>
      <c r="S710" s="1116"/>
      <c r="T710" s="1155"/>
      <c r="U710" s="1183">
        <v>17</v>
      </c>
      <c r="V710" s="1184"/>
      <c r="W710" s="1184"/>
      <c r="X710" s="1185"/>
      <c r="Y710" s="1154">
        <f t="shared" ref="Y710:Y733" si="28">K710+U710</f>
        <v>1011</v>
      </c>
      <c r="Z710" s="1116"/>
      <c r="AA710" s="1116"/>
      <c r="AB710" s="1116"/>
      <c r="AC710" s="1155"/>
      <c r="AD710" s="1113">
        <v>0.6</v>
      </c>
      <c r="AE710" s="1114"/>
      <c r="AF710" s="1114"/>
      <c r="AG710" s="1114"/>
      <c r="AH710" s="1115"/>
      <c r="AI710" s="1128">
        <f t="shared" si="27"/>
        <v>0.60035629453681705</v>
      </c>
      <c r="AJ710" s="1129"/>
      <c r="AK710" s="1130"/>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8"/>
      <c r="C711" s="1169"/>
      <c r="D711" s="1169"/>
      <c r="E711" s="1169"/>
      <c r="F711" s="1170"/>
      <c r="G711" s="1124"/>
      <c r="H711" s="1125"/>
      <c r="I711" s="1125"/>
      <c r="J711" s="1126"/>
      <c r="K711" s="1183"/>
      <c r="L711" s="1184"/>
      <c r="M711" s="1184"/>
      <c r="N711" s="1184"/>
      <c r="O711" s="1185"/>
      <c r="P711" s="1154">
        <f t="shared" si="26"/>
        <v>0</v>
      </c>
      <c r="Q711" s="1116"/>
      <c r="R711" s="1116"/>
      <c r="S711" s="1116"/>
      <c r="T711" s="1155"/>
      <c r="U711" s="1183"/>
      <c r="V711" s="1184"/>
      <c r="W711" s="1184"/>
      <c r="X711" s="1185"/>
      <c r="Y711" s="1154">
        <f t="shared" si="28"/>
        <v>0</v>
      </c>
      <c r="Z711" s="1116"/>
      <c r="AA711" s="1116"/>
      <c r="AB711" s="1116"/>
      <c r="AC711" s="1155"/>
      <c r="AD711" s="1113"/>
      <c r="AE711" s="1114"/>
      <c r="AF711" s="1114"/>
      <c r="AG711" s="1114"/>
      <c r="AH711" s="1115"/>
      <c r="AI711" s="1128" t="str">
        <f t="shared" si="27"/>
        <v xml:space="preserve"> </v>
      </c>
      <c r="AJ711" s="1129"/>
      <c r="AK711" s="1130"/>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8"/>
      <c r="C712" s="1169"/>
      <c r="D712" s="1169"/>
      <c r="E712" s="1169"/>
      <c r="F712" s="1170"/>
      <c r="G712" s="1124"/>
      <c r="H712" s="1125"/>
      <c r="I712" s="1125"/>
      <c r="J712" s="1126"/>
      <c r="K712" s="1182"/>
      <c r="L712" s="1182"/>
      <c r="M712" s="1182"/>
      <c r="N712" s="1182"/>
      <c r="O712" s="1182"/>
      <c r="P712" s="1123">
        <f t="shared" si="26"/>
        <v>0</v>
      </c>
      <c r="Q712" s="1123"/>
      <c r="R712" s="1123"/>
      <c r="S712" s="1123"/>
      <c r="T712" s="1123"/>
      <c r="U712" s="1183"/>
      <c r="V712" s="1184"/>
      <c r="W712" s="1184"/>
      <c r="X712" s="1185"/>
      <c r="Y712" s="1123">
        <f t="shared" si="28"/>
        <v>0</v>
      </c>
      <c r="Z712" s="1123"/>
      <c r="AA712" s="1123"/>
      <c r="AB712" s="1123"/>
      <c r="AC712" s="1123"/>
      <c r="AD712" s="1113"/>
      <c r="AE712" s="1114"/>
      <c r="AF712" s="1114"/>
      <c r="AG712" s="1114"/>
      <c r="AH712" s="1115"/>
      <c r="AI712" s="1128" t="str">
        <f t="shared" si="27"/>
        <v xml:space="preserve"> </v>
      </c>
      <c r="AJ712" s="1129"/>
      <c r="AK712" s="1130"/>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8"/>
      <c r="C713" s="1169"/>
      <c r="D713" s="1169"/>
      <c r="E713" s="1169"/>
      <c r="F713" s="1170"/>
      <c r="G713" s="1124"/>
      <c r="H713" s="1125"/>
      <c r="I713" s="1125"/>
      <c r="J713" s="1126"/>
      <c r="K713" s="1182"/>
      <c r="L713" s="1182"/>
      <c r="M713" s="1182"/>
      <c r="N713" s="1182"/>
      <c r="O713" s="1182"/>
      <c r="P713" s="1123">
        <f t="shared" si="26"/>
        <v>0</v>
      </c>
      <c r="Q713" s="1123"/>
      <c r="R713" s="1123"/>
      <c r="S713" s="1123"/>
      <c r="T713" s="1123"/>
      <c r="U713" s="1183"/>
      <c r="V713" s="1184"/>
      <c r="W713" s="1184"/>
      <c r="X713" s="1185"/>
      <c r="Y713" s="1123">
        <f t="shared" si="28"/>
        <v>0</v>
      </c>
      <c r="Z713" s="1123"/>
      <c r="AA713" s="1123"/>
      <c r="AB713" s="1123"/>
      <c r="AC713" s="1123"/>
      <c r="AD713" s="1113"/>
      <c r="AE713" s="1114"/>
      <c r="AF713" s="1114"/>
      <c r="AG713" s="1114"/>
      <c r="AH713" s="1115"/>
      <c r="AI713" s="1128" t="str">
        <f t="shared" si="27"/>
        <v xml:space="preserve"> </v>
      </c>
      <c r="AJ713" s="1129"/>
      <c r="AK713" s="1130"/>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8"/>
      <c r="C714" s="1169"/>
      <c r="D714" s="1169"/>
      <c r="E714" s="1169"/>
      <c r="F714" s="1170"/>
      <c r="G714" s="1124"/>
      <c r="H714" s="1125"/>
      <c r="I714" s="1125"/>
      <c r="J714" s="1126"/>
      <c r="K714" s="1182"/>
      <c r="L714" s="1182"/>
      <c r="M714" s="1182"/>
      <c r="N714" s="1182"/>
      <c r="O714" s="1182"/>
      <c r="P714" s="1123">
        <f t="shared" si="26"/>
        <v>0</v>
      </c>
      <c r="Q714" s="1123"/>
      <c r="R714" s="1123"/>
      <c r="S714" s="1123"/>
      <c r="T714" s="1123"/>
      <c r="U714" s="1183"/>
      <c r="V714" s="1184"/>
      <c r="W714" s="1184"/>
      <c r="X714" s="1185"/>
      <c r="Y714" s="1123">
        <f t="shared" si="28"/>
        <v>0</v>
      </c>
      <c r="Z714" s="1123"/>
      <c r="AA714" s="1123"/>
      <c r="AB714" s="1123"/>
      <c r="AC714" s="1123"/>
      <c r="AD714" s="1113"/>
      <c r="AE714" s="1114"/>
      <c r="AF714" s="1114"/>
      <c r="AG714" s="1114"/>
      <c r="AH714" s="1115"/>
      <c r="AI714" s="1128" t="str">
        <f t="shared" si="27"/>
        <v xml:space="preserve"> </v>
      </c>
      <c r="AJ714" s="1129"/>
      <c r="AK714" s="1130"/>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8"/>
      <c r="C715" s="1169"/>
      <c r="D715" s="1169"/>
      <c r="E715" s="1169"/>
      <c r="F715" s="1170"/>
      <c r="G715" s="1124"/>
      <c r="H715" s="1125"/>
      <c r="I715" s="1125"/>
      <c r="J715" s="1126"/>
      <c r="K715" s="1182"/>
      <c r="L715" s="1182"/>
      <c r="M715" s="1182"/>
      <c r="N715" s="1182"/>
      <c r="O715" s="1182"/>
      <c r="P715" s="1123">
        <f t="shared" si="26"/>
        <v>0</v>
      </c>
      <c r="Q715" s="1123"/>
      <c r="R715" s="1123"/>
      <c r="S715" s="1123"/>
      <c r="T715" s="1123"/>
      <c r="U715" s="1183"/>
      <c r="V715" s="1184"/>
      <c r="W715" s="1184"/>
      <c r="X715" s="1185"/>
      <c r="Y715" s="1123">
        <f t="shared" si="28"/>
        <v>0</v>
      </c>
      <c r="Z715" s="1123"/>
      <c r="AA715" s="1123"/>
      <c r="AB715" s="1123"/>
      <c r="AC715" s="1123"/>
      <c r="AD715" s="1113"/>
      <c r="AE715" s="1114"/>
      <c r="AF715" s="1114"/>
      <c r="AG715" s="1114"/>
      <c r="AH715" s="1115"/>
      <c r="AI715" s="1128" t="str">
        <f t="shared" si="27"/>
        <v xml:space="preserve"> </v>
      </c>
      <c r="AJ715" s="1129"/>
      <c r="AK715" s="1130"/>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8"/>
      <c r="C716" s="1169"/>
      <c r="D716" s="1169"/>
      <c r="E716" s="1169"/>
      <c r="F716" s="1170"/>
      <c r="G716" s="1124"/>
      <c r="H716" s="1125"/>
      <c r="I716" s="1125"/>
      <c r="J716" s="1126"/>
      <c r="K716" s="1182"/>
      <c r="L716" s="1182"/>
      <c r="M716" s="1182"/>
      <c r="N716" s="1182"/>
      <c r="O716" s="1182"/>
      <c r="P716" s="1123">
        <f t="shared" si="26"/>
        <v>0</v>
      </c>
      <c r="Q716" s="1123"/>
      <c r="R716" s="1123"/>
      <c r="S716" s="1123"/>
      <c r="T716" s="1123"/>
      <c r="U716" s="1183"/>
      <c r="V716" s="1184"/>
      <c r="W716" s="1184"/>
      <c r="X716" s="1185"/>
      <c r="Y716" s="1123">
        <f t="shared" si="28"/>
        <v>0</v>
      </c>
      <c r="Z716" s="1123"/>
      <c r="AA716" s="1123"/>
      <c r="AB716" s="1123"/>
      <c r="AC716" s="1123"/>
      <c r="AD716" s="1113"/>
      <c r="AE716" s="1114"/>
      <c r="AF716" s="1114"/>
      <c r="AG716" s="1114"/>
      <c r="AH716" s="1115"/>
      <c r="AI716" s="1128" t="str">
        <f t="shared" si="27"/>
        <v xml:space="preserve"> </v>
      </c>
      <c r="AJ716" s="1129"/>
      <c r="AK716" s="1130"/>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8"/>
      <c r="C717" s="1169"/>
      <c r="D717" s="1169"/>
      <c r="E717" s="1169"/>
      <c r="F717" s="1170"/>
      <c r="G717" s="1124"/>
      <c r="H717" s="1125"/>
      <c r="I717" s="1125"/>
      <c r="J717" s="1126"/>
      <c r="K717" s="1182"/>
      <c r="L717" s="1182"/>
      <c r="M717" s="1182"/>
      <c r="N717" s="1182"/>
      <c r="O717" s="1182"/>
      <c r="P717" s="1123">
        <f t="shared" si="26"/>
        <v>0</v>
      </c>
      <c r="Q717" s="1123"/>
      <c r="R717" s="1123"/>
      <c r="S717" s="1123"/>
      <c r="T717" s="1123"/>
      <c r="U717" s="1183"/>
      <c r="V717" s="1184"/>
      <c r="W717" s="1184"/>
      <c r="X717" s="1185"/>
      <c r="Y717" s="1123">
        <f t="shared" si="28"/>
        <v>0</v>
      </c>
      <c r="Z717" s="1123"/>
      <c r="AA717" s="1123"/>
      <c r="AB717" s="1123"/>
      <c r="AC717" s="1123"/>
      <c r="AD717" s="1113"/>
      <c r="AE717" s="1114"/>
      <c r="AF717" s="1114"/>
      <c r="AG717" s="1114"/>
      <c r="AH717" s="1115"/>
      <c r="AI717" s="1128" t="str">
        <f t="shared" si="27"/>
        <v xml:space="preserve"> </v>
      </c>
      <c r="AJ717" s="1129"/>
      <c r="AK717" s="1130"/>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8"/>
      <c r="C718" s="1169"/>
      <c r="D718" s="1169"/>
      <c r="E718" s="1169"/>
      <c r="F718" s="1170"/>
      <c r="G718" s="1124"/>
      <c r="H718" s="1125"/>
      <c r="I718" s="1125"/>
      <c r="J718" s="1126"/>
      <c r="K718" s="1258"/>
      <c r="L718" s="1258"/>
      <c r="M718" s="1258"/>
      <c r="N718" s="1258"/>
      <c r="O718" s="1258"/>
      <c r="P718" s="1127">
        <f t="shared" si="26"/>
        <v>0</v>
      </c>
      <c r="Q718" s="1127"/>
      <c r="R718" s="1127"/>
      <c r="S718" s="1127"/>
      <c r="T718" s="1127"/>
      <c r="U718" s="1183"/>
      <c r="V718" s="1184"/>
      <c r="W718" s="1184"/>
      <c r="X718" s="1185"/>
      <c r="Y718" s="1127">
        <f t="shared" si="28"/>
        <v>0</v>
      </c>
      <c r="Z718" s="1127"/>
      <c r="AA718" s="1127"/>
      <c r="AB718" s="1127"/>
      <c r="AC718" s="1127"/>
      <c r="AD718" s="1113"/>
      <c r="AE718" s="1114"/>
      <c r="AF718" s="1114"/>
      <c r="AG718" s="1114"/>
      <c r="AH718" s="1115"/>
      <c r="AI718" s="1128" t="str">
        <f t="shared" si="27"/>
        <v xml:space="preserve"> </v>
      </c>
      <c r="AJ718" s="1129"/>
      <c r="AK718" s="1130"/>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8"/>
      <c r="C719" s="1169"/>
      <c r="D719" s="1169"/>
      <c r="E719" s="1169"/>
      <c r="F719" s="1170"/>
      <c r="G719" s="1124"/>
      <c r="H719" s="1125"/>
      <c r="I719" s="1125"/>
      <c r="J719" s="1126"/>
      <c r="K719" s="1182"/>
      <c r="L719" s="1182"/>
      <c r="M719" s="1182"/>
      <c r="N719" s="1182"/>
      <c r="O719" s="1182"/>
      <c r="P719" s="1123">
        <f t="shared" si="26"/>
        <v>0</v>
      </c>
      <c r="Q719" s="1123"/>
      <c r="R719" s="1123"/>
      <c r="S719" s="1123"/>
      <c r="T719" s="1123"/>
      <c r="U719" s="1183"/>
      <c r="V719" s="1184"/>
      <c r="W719" s="1184"/>
      <c r="X719" s="1185"/>
      <c r="Y719" s="1123">
        <f t="shared" si="28"/>
        <v>0</v>
      </c>
      <c r="Z719" s="1123"/>
      <c r="AA719" s="1123"/>
      <c r="AB719" s="1123"/>
      <c r="AC719" s="1123"/>
      <c r="AD719" s="1113"/>
      <c r="AE719" s="1114"/>
      <c r="AF719" s="1114"/>
      <c r="AG719" s="1114"/>
      <c r="AH719" s="1115"/>
      <c r="AI719" s="1128" t="str">
        <f t="shared" si="27"/>
        <v xml:space="preserve"> </v>
      </c>
      <c r="AJ719" s="1129"/>
      <c r="AK719" s="1130"/>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8"/>
      <c r="C720" s="1169"/>
      <c r="D720" s="1169"/>
      <c r="E720" s="1169"/>
      <c r="F720" s="1170"/>
      <c r="G720" s="1124"/>
      <c r="H720" s="1125"/>
      <c r="I720" s="1125"/>
      <c r="J720" s="1126"/>
      <c r="K720" s="1182"/>
      <c r="L720" s="1182"/>
      <c r="M720" s="1182"/>
      <c r="N720" s="1182"/>
      <c r="O720" s="1182"/>
      <c r="P720" s="1123">
        <f t="shared" si="26"/>
        <v>0</v>
      </c>
      <c r="Q720" s="1123"/>
      <c r="R720" s="1123"/>
      <c r="S720" s="1123"/>
      <c r="T720" s="1123"/>
      <c r="U720" s="1183">
        <v>0</v>
      </c>
      <c r="V720" s="1184"/>
      <c r="W720" s="1184"/>
      <c r="X720" s="1185"/>
      <c r="Y720" s="1123">
        <f t="shared" si="28"/>
        <v>0</v>
      </c>
      <c r="Z720" s="1123"/>
      <c r="AA720" s="1123"/>
      <c r="AB720" s="1123"/>
      <c r="AC720" s="1123"/>
      <c r="AD720" s="1113">
        <v>0</v>
      </c>
      <c r="AE720" s="1114"/>
      <c r="AF720" s="1114"/>
      <c r="AG720" s="1114"/>
      <c r="AH720" s="1115"/>
      <c r="AI720" s="1128" t="str">
        <f t="shared" si="27"/>
        <v xml:space="preserve"> </v>
      </c>
      <c r="AJ720" s="1129"/>
      <c r="AK720" s="1130"/>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8"/>
      <c r="C721" s="1169"/>
      <c r="D721" s="1169"/>
      <c r="E721" s="1169"/>
      <c r="F721" s="1170"/>
      <c r="G721" s="1124"/>
      <c r="H721" s="1125"/>
      <c r="I721" s="1125"/>
      <c r="J721" s="1126"/>
      <c r="K721" s="1182"/>
      <c r="L721" s="1182"/>
      <c r="M721" s="1182"/>
      <c r="N721" s="1182"/>
      <c r="O721" s="1182"/>
      <c r="P721" s="1123">
        <f t="shared" si="26"/>
        <v>0</v>
      </c>
      <c r="Q721" s="1123"/>
      <c r="R721" s="1123"/>
      <c r="S721" s="1123"/>
      <c r="T721" s="1123"/>
      <c r="U721" s="1183">
        <v>0</v>
      </c>
      <c r="V721" s="1184"/>
      <c r="W721" s="1184"/>
      <c r="X721" s="1185"/>
      <c r="Y721" s="1123">
        <f t="shared" si="28"/>
        <v>0</v>
      </c>
      <c r="Z721" s="1123"/>
      <c r="AA721" s="1123"/>
      <c r="AB721" s="1123"/>
      <c r="AC721" s="1123"/>
      <c r="AD721" s="1113">
        <v>0</v>
      </c>
      <c r="AE721" s="1114"/>
      <c r="AF721" s="1114"/>
      <c r="AG721" s="1114"/>
      <c r="AH721" s="1115"/>
      <c r="AI721" s="1128" t="str">
        <f t="shared" si="27"/>
        <v xml:space="preserve"> </v>
      </c>
      <c r="AJ721" s="1129"/>
      <c r="AK721" s="1130"/>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8"/>
      <c r="C722" s="1169"/>
      <c r="D722" s="1169"/>
      <c r="E722" s="1169"/>
      <c r="F722" s="1170"/>
      <c r="G722" s="1124"/>
      <c r="H722" s="1125"/>
      <c r="I722" s="1125"/>
      <c r="J722" s="1126"/>
      <c r="K722" s="1182"/>
      <c r="L722" s="1182"/>
      <c r="M722" s="1182"/>
      <c r="N722" s="1182"/>
      <c r="O722" s="1182"/>
      <c r="P722" s="1123">
        <f t="shared" si="26"/>
        <v>0</v>
      </c>
      <c r="Q722" s="1123"/>
      <c r="R722" s="1123"/>
      <c r="S722" s="1123"/>
      <c r="T722" s="1123"/>
      <c r="U722" s="1183">
        <v>0</v>
      </c>
      <c r="V722" s="1184"/>
      <c r="W722" s="1184"/>
      <c r="X722" s="1185"/>
      <c r="Y722" s="1123">
        <f t="shared" si="28"/>
        <v>0</v>
      </c>
      <c r="Z722" s="1123"/>
      <c r="AA722" s="1123"/>
      <c r="AB722" s="1123"/>
      <c r="AC722" s="1123"/>
      <c r="AD722" s="1113">
        <v>0</v>
      </c>
      <c r="AE722" s="1114"/>
      <c r="AF722" s="1114"/>
      <c r="AG722" s="1114"/>
      <c r="AH722" s="1115"/>
      <c r="AI722" s="1128" t="str">
        <f t="shared" si="27"/>
        <v xml:space="preserve"> </v>
      </c>
      <c r="AJ722" s="1129"/>
      <c r="AK722" s="1130"/>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8"/>
      <c r="C723" s="1169"/>
      <c r="D723" s="1169"/>
      <c r="E723" s="1169"/>
      <c r="F723" s="1170"/>
      <c r="G723" s="1124"/>
      <c r="H723" s="1125"/>
      <c r="I723" s="1125"/>
      <c r="J723" s="1126"/>
      <c r="K723" s="1182"/>
      <c r="L723" s="1182"/>
      <c r="M723" s="1182"/>
      <c r="N723" s="1182"/>
      <c r="O723" s="1182"/>
      <c r="P723" s="1123">
        <f t="shared" si="26"/>
        <v>0</v>
      </c>
      <c r="Q723" s="1123"/>
      <c r="R723" s="1123"/>
      <c r="S723" s="1123"/>
      <c r="T723" s="1123"/>
      <c r="U723" s="1183">
        <v>0</v>
      </c>
      <c r="V723" s="1184"/>
      <c r="W723" s="1184"/>
      <c r="X723" s="1185"/>
      <c r="Y723" s="1123">
        <f t="shared" si="28"/>
        <v>0</v>
      </c>
      <c r="Z723" s="1123"/>
      <c r="AA723" s="1123"/>
      <c r="AB723" s="1123"/>
      <c r="AC723" s="1123"/>
      <c r="AD723" s="1113">
        <v>0</v>
      </c>
      <c r="AE723" s="1114"/>
      <c r="AF723" s="1114"/>
      <c r="AG723" s="1114"/>
      <c r="AH723" s="1115"/>
      <c r="AI723" s="1128" t="str">
        <f t="shared" si="27"/>
        <v xml:space="preserve"> </v>
      </c>
      <c r="AJ723" s="1129"/>
      <c r="AK723" s="1130"/>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8"/>
      <c r="C724" s="1169"/>
      <c r="D724" s="1169"/>
      <c r="E724" s="1169"/>
      <c r="F724" s="1170"/>
      <c r="G724" s="1124"/>
      <c r="H724" s="1125"/>
      <c r="I724" s="1125"/>
      <c r="J724" s="1126"/>
      <c r="K724" s="1182"/>
      <c r="L724" s="1182"/>
      <c r="M724" s="1182"/>
      <c r="N724" s="1182"/>
      <c r="O724" s="1182"/>
      <c r="P724" s="1123">
        <f t="shared" si="26"/>
        <v>0</v>
      </c>
      <c r="Q724" s="1123"/>
      <c r="R724" s="1123"/>
      <c r="S724" s="1123"/>
      <c r="T724" s="1123"/>
      <c r="U724" s="1183">
        <v>0</v>
      </c>
      <c r="V724" s="1184"/>
      <c r="W724" s="1184"/>
      <c r="X724" s="1185"/>
      <c r="Y724" s="1123">
        <f>K724+U724</f>
        <v>0</v>
      </c>
      <c r="Z724" s="1123"/>
      <c r="AA724" s="1123"/>
      <c r="AB724" s="1123"/>
      <c r="AC724" s="1123"/>
      <c r="AD724" s="1113">
        <v>0</v>
      </c>
      <c r="AE724" s="1114"/>
      <c r="AF724" s="1114"/>
      <c r="AG724" s="1114"/>
      <c r="AH724" s="1115"/>
      <c r="AI724" s="1128" t="str">
        <f t="shared" si="27"/>
        <v xml:space="preserve"> </v>
      </c>
      <c r="AJ724" s="1129"/>
      <c r="AK724" s="1130"/>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8"/>
      <c r="C725" s="1169"/>
      <c r="D725" s="1169"/>
      <c r="E725" s="1169"/>
      <c r="F725" s="1170"/>
      <c r="G725" s="1124"/>
      <c r="H725" s="1125"/>
      <c r="I725" s="1125"/>
      <c r="J725" s="1126"/>
      <c r="K725" s="1182"/>
      <c r="L725" s="1182"/>
      <c r="M725" s="1182"/>
      <c r="N725" s="1182"/>
      <c r="O725" s="1182"/>
      <c r="P725" s="1123">
        <f t="shared" si="26"/>
        <v>0</v>
      </c>
      <c r="Q725" s="1123"/>
      <c r="R725" s="1123"/>
      <c r="S725" s="1123"/>
      <c r="T725" s="1123"/>
      <c r="U725" s="1183">
        <v>0</v>
      </c>
      <c r="V725" s="1184"/>
      <c r="W725" s="1184"/>
      <c r="X725" s="1185"/>
      <c r="Y725" s="1123">
        <f>K725+U725</f>
        <v>0</v>
      </c>
      <c r="Z725" s="1123"/>
      <c r="AA725" s="1123"/>
      <c r="AB725" s="1123"/>
      <c r="AC725" s="1123"/>
      <c r="AD725" s="1113">
        <v>0</v>
      </c>
      <c r="AE725" s="1114"/>
      <c r="AF725" s="1114"/>
      <c r="AG725" s="1114"/>
      <c r="AH725" s="1115"/>
      <c r="AI725" s="1128" t="str">
        <f t="shared" si="27"/>
        <v xml:space="preserve"> </v>
      </c>
      <c r="AJ725" s="1129"/>
      <c r="AK725" s="1130"/>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8"/>
      <c r="C726" s="1169"/>
      <c r="D726" s="1169"/>
      <c r="E726" s="1169"/>
      <c r="F726" s="1170"/>
      <c r="G726" s="1124"/>
      <c r="H726" s="1125"/>
      <c r="I726" s="1125"/>
      <c r="J726" s="1126"/>
      <c r="K726" s="1182"/>
      <c r="L726" s="1182"/>
      <c r="M726" s="1182"/>
      <c r="N726" s="1182"/>
      <c r="O726" s="1182"/>
      <c r="P726" s="1123">
        <f t="shared" si="26"/>
        <v>0</v>
      </c>
      <c r="Q726" s="1123"/>
      <c r="R726" s="1123"/>
      <c r="S726" s="1123"/>
      <c r="T726" s="1123"/>
      <c r="U726" s="1183">
        <v>0</v>
      </c>
      <c r="V726" s="1184"/>
      <c r="W726" s="1184"/>
      <c r="X726" s="1185"/>
      <c r="Y726" s="1123">
        <f>K726+U726</f>
        <v>0</v>
      </c>
      <c r="Z726" s="1123"/>
      <c r="AA726" s="1123"/>
      <c r="AB726" s="1123"/>
      <c r="AC726" s="1123"/>
      <c r="AD726" s="1113">
        <v>0</v>
      </c>
      <c r="AE726" s="1114"/>
      <c r="AF726" s="1114"/>
      <c r="AG726" s="1114"/>
      <c r="AH726" s="1115"/>
      <c r="AI726" s="1128" t="str">
        <f t="shared" si="27"/>
        <v xml:space="preserve"> </v>
      </c>
      <c r="AJ726" s="1129"/>
      <c r="AK726" s="1130"/>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8"/>
      <c r="C727" s="1169"/>
      <c r="D727" s="1169"/>
      <c r="E727" s="1169"/>
      <c r="F727" s="1170"/>
      <c r="G727" s="1124"/>
      <c r="H727" s="1125"/>
      <c r="I727" s="1125"/>
      <c r="J727" s="1126"/>
      <c r="K727" s="1182"/>
      <c r="L727" s="1182"/>
      <c r="M727" s="1182"/>
      <c r="N727" s="1182"/>
      <c r="O727" s="1182"/>
      <c r="P727" s="1123">
        <f t="shared" si="26"/>
        <v>0</v>
      </c>
      <c r="Q727" s="1123"/>
      <c r="R727" s="1123"/>
      <c r="S727" s="1123"/>
      <c r="T727" s="1123"/>
      <c r="U727" s="1183">
        <v>0</v>
      </c>
      <c r="V727" s="1184"/>
      <c r="W727" s="1184"/>
      <c r="X727" s="1185"/>
      <c r="Y727" s="1123">
        <f>K727+U727</f>
        <v>0</v>
      </c>
      <c r="Z727" s="1123"/>
      <c r="AA727" s="1123"/>
      <c r="AB727" s="1123"/>
      <c r="AC727" s="1123"/>
      <c r="AD727" s="1113">
        <v>0</v>
      </c>
      <c r="AE727" s="1114"/>
      <c r="AF727" s="1114"/>
      <c r="AG727" s="1114"/>
      <c r="AH727" s="1115"/>
      <c r="AI727" s="1128" t="str">
        <f t="shared" si="27"/>
        <v xml:space="preserve"> </v>
      </c>
      <c r="AJ727" s="1129"/>
      <c r="AK727" s="1130"/>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8"/>
      <c r="C728" s="1169"/>
      <c r="D728" s="1169"/>
      <c r="E728" s="1169"/>
      <c r="F728" s="1170"/>
      <c r="G728" s="1124"/>
      <c r="H728" s="1125"/>
      <c r="I728" s="1125"/>
      <c r="J728" s="1126"/>
      <c r="K728" s="1182"/>
      <c r="L728" s="1182"/>
      <c r="M728" s="1182"/>
      <c r="N728" s="1182"/>
      <c r="O728" s="1182"/>
      <c r="P728" s="1123">
        <f t="shared" si="26"/>
        <v>0</v>
      </c>
      <c r="Q728" s="1123"/>
      <c r="R728" s="1123"/>
      <c r="S728" s="1123"/>
      <c r="T728" s="1123"/>
      <c r="U728" s="1183">
        <v>0</v>
      </c>
      <c r="V728" s="1184"/>
      <c r="W728" s="1184"/>
      <c r="X728" s="1185"/>
      <c r="Y728" s="1123">
        <f>K728+U728</f>
        <v>0</v>
      </c>
      <c r="Z728" s="1123"/>
      <c r="AA728" s="1123"/>
      <c r="AB728" s="1123"/>
      <c r="AC728" s="1123"/>
      <c r="AD728" s="1113">
        <v>0</v>
      </c>
      <c r="AE728" s="1114"/>
      <c r="AF728" s="1114"/>
      <c r="AG728" s="1114"/>
      <c r="AH728" s="1115"/>
      <c r="AI728" s="1128" t="str">
        <f t="shared" si="27"/>
        <v xml:space="preserve"> </v>
      </c>
      <c r="AJ728" s="1129"/>
      <c r="AK728" s="1130"/>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8"/>
      <c r="C729" s="1169"/>
      <c r="D729" s="1169"/>
      <c r="E729" s="1169"/>
      <c r="F729" s="1170"/>
      <c r="G729" s="1124"/>
      <c r="H729" s="1125"/>
      <c r="I729" s="1125"/>
      <c r="J729" s="1126"/>
      <c r="K729" s="1182"/>
      <c r="L729" s="1182"/>
      <c r="M729" s="1182"/>
      <c r="N729" s="1182"/>
      <c r="O729" s="1182"/>
      <c r="P729" s="1123">
        <f t="shared" si="26"/>
        <v>0</v>
      </c>
      <c r="Q729" s="1123"/>
      <c r="R729" s="1123"/>
      <c r="S729" s="1123"/>
      <c r="T729" s="1123"/>
      <c r="U729" s="1183">
        <v>0</v>
      </c>
      <c r="V729" s="1184"/>
      <c r="W729" s="1184"/>
      <c r="X729" s="1185"/>
      <c r="Y729" s="1123">
        <f t="shared" si="28"/>
        <v>0</v>
      </c>
      <c r="Z729" s="1123"/>
      <c r="AA729" s="1123"/>
      <c r="AB729" s="1123"/>
      <c r="AC729" s="1123"/>
      <c r="AD729" s="1113">
        <v>0</v>
      </c>
      <c r="AE729" s="1114"/>
      <c r="AF729" s="1114"/>
      <c r="AG729" s="1114"/>
      <c r="AH729" s="1115"/>
      <c r="AI729" s="1128" t="str">
        <f t="shared" si="27"/>
        <v xml:space="preserve"> </v>
      </c>
      <c r="AJ729" s="1129"/>
      <c r="AK729" s="1130"/>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8"/>
      <c r="C730" s="1169"/>
      <c r="D730" s="1169"/>
      <c r="E730" s="1169"/>
      <c r="F730" s="1170"/>
      <c r="G730" s="1124"/>
      <c r="H730" s="1125"/>
      <c r="I730" s="1125"/>
      <c r="J730" s="1126"/>
      <c r="K730" s="1182"/>
      <c r="L730" s="1182"/>
      <c r="M730" s="1182"/>
      <c r="N730" s="1182"/>
      <c r="O730" s="1182"/>
      <c r="P730" s="1123">
        <f t="shared" si="26"/>
        <v>0</v>
      </c>
      <c r="Q730" s="1123"/>
      <c r="R730" s="1123"/>
      <c r="S730" s="1123"/>
      <c r="T730" s="1123"/>
      <c r="U730" s="1183">
        <v>0</v>
      </c>
      <c r="V730" s="1184"/>
      <c r="W730" s="1184"/>
      <c r="X730" s="1185"/>
      <c r="Y730" s="1123">
        <f t="shared" si="28"/>
        <v>0</v>
      </c>
      <c r="Z730" s="1123"/>
      <c r="AA730" s="1123"/>
      <c r="AB730" s="1123"/>
      <c r="AC730" s="1123"/>
      <c r="AD730" s="1113">
        <v>0</v>
      </c>
      <c r="AE730" s="1114"/>
      <c r="AF730" s="1114"/>
      <c r="AG730" s="1114"/>
      <c r="AH730" s="1115"/>
      <c r="AI730" s="1128" t="str">
        <f t="shared" si="27"/>
        <v xml:space="preserve"> </v>
      </c>
      <c r="AJ730" s="1129"/>
      <c r="AK730" s="1130"/>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8"/>
      <c r="C731" s="1169"/>
      <c r="D731" s="1169"/>
      <c r="E731" s="1169"/>
      <c r="F731" s="1170"/>
      <c r="G731" s="1124"/>
      <c r="H731" s="1125"/>
      <c r="I731" s="1125"/>
      <c r="J731" s="1126"/>
      <c r="K731" s="1182"/>
      <c r="L731" s="1182"/>
      <c r="M731" s="1182"/>
      <c r="N731" s="1182"/>
      <c r="O731" s="1182"/>
      <c r="P731" s="1123">
        <f t="shared" si="26"/>
        <v>0</v>
      </c>
      <c r="Q731" s="1123"/>
      <c r="R731" s="1123"/>
      <c r="S731" s="1123"/>
      <c r="T731" s="1123"/>
      <c r="U731" s="1183">
        <v>0</v>
      </c>
      <c r="V731" s="1184"/>
      <c r="W731" s="1184"/>
      <c r="X731" s="1185"/>
      <c r="Y731" s="1123">
        <f t="shared" si="28"/>
        <v>0</v>
      </c>
      <c r="Z731" s="1123"/>
      <c r="AA731" s="1123"/>
      <c r="AB731" s="1123"/>
      <c r="AC731" s="1123"/>
      <c r="AD731" s="1113">
        <v>0</v>
      </c>
      <c r="AE731" s="1114"/>
      <c r="AF731" s="1114"/>
      <c r="AG731" s="1114"/>
      <c r="AH731" s="1115"/>
      <c r="AI731" s="1128" t="str">
        <f t="shared" si="27"/>
        <v xml:space="preserve"> </v>
      </c>
      <c r="AJ731" s="1129"/>
      <c r="AK731" s="1130"/>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8"/>
      <c r="C732" s="1169"/>
      <c r="D732" s="1169"/>
      <c r="E732" s="1169"/>
      <c r="F732" s="1170"/>
      <c r="G732" s="1124"/>
      <c r="H732" s="1125"/>
      <c r="I732" s="1125"/>
      <c r="J732" s="1126"/>
      <c r="K732" s="1182"/>
      <c r="L732" s="1182"/>
      <c r="M732" s="1182"/>
      <c r="N732" s="1182"/>
      <c r="O732" s="1182"/>
      <c r="P732" s="1123">
        <f t="shared" si="26"/>
        <v>0</v>
      </c>
      <c r="Q732" s="1123"/>
      <c r="R732" s="1123"/>
      <c r="S732" s="1123"/>
      <c r="T732" s="1123"/>
      <c r="U732" s="1183">
        <v>0</v>
      </c>
      <c r="V732" s="1184"/>
      <c r="W732" s="1184"/>
      <c r="X732" s="1185"/>
      <c r="Y732" s="1123">
        <f t="shared" si="28"/>
        <v>0</v>
      </c>
      <c r="Z732" s="1123"/>
      <c r="AA732" s="1123"/>
      <c r="AB732" s="1123"/>
      <c r="AC732" s="1123"/>
      <c r="AD732" s="1113">
        <v>0</v>
      </c>
      <c r="AE732" s="1114"/>
      <c r="AF732" s="1114"/>
      <c r="AG732" s="1114"/>
      <c r="AH732" s="1115"/>
      <c r="AI732" s="1128" t="str">
        <f t="shared" si="27"/>
        <v xml:space="preserve"> </v>
      </c>
      <c r="AJ732" s="1129"/>
      <c r="AK732" s="1130"/>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8"/>
      <c r="C733" s="1169"/>
      <c r="D733" s="1169"/>
      <c r="E733" s="1169"/>
      <c r="F733" s="1170"/>
      <c r="G733" s="1124"/>
      <c r="H733" s="1125"/>
      <c r="I733" s="1125"/>
      <c r="J733" s="1126"/>
      <c r="K733" s="1182"/>
      <c r="L733" s="1182"/>
      <c r="M733" s="1182"/>
      <c r="N733" s="1182"/>
      <c r="O733" s="1182"/>
      <c r="P733" s="1123">
        <f t="shared" si="26"/>
        <v>0</v>
      </c>
      <c r="Q733" s="1123"/>
      <c r="R733" s="1123"/>
      <c r="S733" s="1123"/>
      <c r="T733" s="1123"/>
      <c r="U733" s="1183">
        <v>0</v>
      </c>
      <c r="V733" s="1184"/>
      <c r="W733" s="1184"/>
      <c r="X733" s="1185"/>
      <c r="Y733" s="1123">
        <f t="shared" si="28"/>
        <v>0</v>
      </c>
      <c r="Z733" s="1123"/>
      <c r="AA733" s="1123"/>
      <c r="AB733" s="1123"/>
      <c r="AC733" s="1123"/>
      <c r="AD733" s="1113">
        <v>0</v>
      </c>
      <c r="AE733" s="1114"/>
      <c r="AF733" s="1114"/>
      <c r="AG733" s="1114"/>
      <c r="AH733" s="1115"/>
      <c r="AI733" s="1527" t="str">
        <f t="shared" si="27"/>
        <v xml:space="preserve"> </v>
      </c>
      <c r="AJ733" s="1528"/>
      <c r="AK733" s="1529"/>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5" t="s">
        <v>132</v>
      </c>
      <c r="C734" s="1166"/>
      <c r="D734" s="1166"/>
      <c r="E734" s="1166"/>
      <c r="F734" s="1167"/>
      <c r="G734" s="1229">
        <f>SUM(G709:J733)</f>
        <v>99</v>
      </c>
      <c r="H734" s="1230"/>
      <c r="I734" s="1230"/>
      <c r="J734" s="1231"/>
      <c r="K734" s="1165" t="s">
        <v>131</v>
      </c>
      <c r="L734" s="1166"/>
      <c r="M734" s="1166"/>
      <c r="N734" s="1166"/>
      <c r="O734" s="1167"/>
      <c r="P734" s="1154">
        <f>SUM(P709:T733)</f>
        <v>93505</v>
      </c>
      <c r="Q734" s="1116"/>
      <c r="R734" s="1116"/>
      <c r="S734" s="1116"/>
      <c r="T734" s="1155"/>
      <c r="Y734" s="1237" t="s">
        <v>999</v>
      </c>
      <c r="Z734" s="1238"/>
      <c r="AA734" s="1238"/>
      <c r="AB734" s="1238"/>
      <c r="AC734" s="1239"/>
      <c r="AD734" s="1563">
        <f>AV675</f>
        <v>0.57070707070707072</v>
      </c>
      <c r="AE734" s="1564"/>
      <c r="AF734" s="1564"/>
      <c r="AG734" s="1564"/>
      <c r="AH734" s="1565"/>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5" t="s">
        <v>723</v>
      </c>
      <c r="AG736" s="1555"/>
      <c r="AH736" s="155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3" t="s">
        <v>421</v>
      </c>
      <c r="K750" s="1104"/>
      <c r="L750" s="1104"/>
      <c r="M750" s="1104"/>
      <c r="N750" s="1105"/>
      <c r="O750" s="1228" t="s">
        <v>302</v>
      </c>
      <c r="P750" s="1228"/>
      <c r="Q750" s="1228"/>
      <c r="R750" s="1228"/>
      <c r="S750" s="1228"/>
      <c r="T750" s="1228" t="s">
        <v>492</v>
      </c>
      <c r="U750" s="1228"/>
      <c r="V750" s="1228"/>
      <c r="W750" s="1228"/>
      <c r="X750" s="1228"/>
      <c r="Y750" s="1228" t="s">
        <v>303</v>
      </c>
      <c r="Z750" s="1228"/>
      <c r="AA750" s="1228"/>
      <c r="AB750" s="1228"/>
      <c r="AC750" s="122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6"/>
      <c r="K751" s="1107"/>
      <c r="L751" s="1107"/>
      <c r="M751" s="1107"/>
      <c r="N751" s="1108"/>
      <c r="O751" s="1228"/>
      <c r="P751" s="1228"/>
      <c r="Q751" s="1228"/>
      <c r="R751" s="1228"/>
      <c r="S751" s="1228"/>
      <c r="T751" s="1228"/>
      <c r="U751" s="1228"/>
      <c r="V751" s="1228"/>
      <c r="W751" s="1228"/>
      <c r="X751" s="1228"/>
      <c r="Y751" s="1228"/>
      <c r="Z751" s="1228"/>
      <c r="AA751" s="1228"/>
      <c r="AB751" s="1228"/>
      <c r="AC751" s="122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6"/>
      <c r="K752" s="1107"/>
      <c r="L752" s="1107"/>
      <c r="M752" s="1107"/>
      <c r="N752" s="1108"/>
      <c r="O752" s="1228"/>
      <c r="P752" s="1228"/>
      <c r="Q752" s="1228"/>
      <c r="R752" s="1228"/>
      <c r="S752" s="1228"/>
      <c r="T752" s="1228"/>
      <c r="U752" s="1228"/>
      <c r="V752" s="1228"/>
      <c r="W752" s="1228"/>
      <c r="X752" s="1228"/>
      <c r="Y752" s="1228"/>
      <c r="Z752" s="1228"/>
      <c r="AA752" s="1228"/>
      <c r="AB752" s="1228"/>
      <c r="AC752" s="122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9"/>
      <c r="K753" s="1110"/>
      <c r="L753" s="1110"/>
      <c r="M753" s="1110"/>
      <c r="N753" s="1111"/>
      <c r="O753" s="1228"/>
      <c r="P753" s="1228"/>
      <c r="Q753" s="1228"/>
      <c r="R753" s="1228"/>
      <c r="S753" s="1228"/>
      <c r="T753" s="1228"/>
      <c r="U753" s="1228"/>
      <c r="V753" s="1228"/>
      <c r="W753" s="1228"/>
      <c r="X753" s="1228"/>
      <c r="Y753" s="1228"/>
      <c r="Z753" s="1228"/>
      <c r="AA753" s="1228"/>
      <c r="AB753" s="1228"/>
      <c r="AC753" s="122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8" t="s">
        <v>170</v>
      </c>
      <c r="K754" s="1169"/>
      <c r="L754" s="1169"/>
      <c r="M754" s="1169"/>
      <c r="N754" s="1170"/>
      <c r="O754" s="1171">
        <v>1</v>
      </c>
      <c r="P754" s="1171"/>
      <c r="Q754" s="1171"/>
      <c r="R754" s="1171"/>
      <c r="S754" s="1171"/>
      <c r="T754" s="1182">
        <v>1800</v>
      </c>
      <c r="U754" s="1182"/>
      <c r="V754" s="1182"/>
      <c r="W754" s="1182"/>
      <c r="X754" s="1182"/>
      <c r="Y754" s="1123">
        <f>T754*O754</f>
        <v>1800</v>
      </c>
      <c r="Z754" s="1123"/>
      <c r="AA754" s="1123"/>
      <c r="AB754" s="1123"/>
      <c r="AC754" s="1123"/>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8"/>
      <c r="K755" s="1169"/>
      <c r="L755" s="1169"/>
      <c r="M755" s="1169"/>
      <c r="N755" s="1170"/>
      <c r="O755" s="1171"/>
      <c r="P755" s="1171"/>
      <c r="Q755" s="1171"/>
      <c r="R755" s="1171"/>
      <c r="S755" s="1171"/>
      <c r="T755" s="1182"/>
      <c r="U755" s="1182"/>
      <c r="V755" s="1182"/>
      <c r="W755" s="1182"/>
      <c r="X755" s="1182"/>
      <c r="Y755" s="1123">
        <f>T755*O755</f>
        <v>0</v>
      </c>
      <c r="Z755" s="1123"/>
      <c r="AA755" s="1123"/>
      <c r="AB755" s="1123"/>
      <c r="AC755" s="1123"/>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8"/>
      <c r="K756" s="1169"/>
      <c r="L756" s="1169"/>
      <c r="M756" s="1169"/>
      <c r="N756" s="1170"/>
      <c r="O756" s="1171"/>
      <c r="P756" s="1171"/>
      <c r="Q756" s="1171"/>
      <c r="R756" s="1171"/>
      <c r="S756" s="1171"/>
      <c r="T756" s="1182"/>
      <c r="U756" s="1182"/>
      <c r="V756" s="1182"/>
      <c r="W756" s="1182"/>
      <c r="X756" s="1182"/>
      <c r="Y756" s="1123">
        <f>T756*O756</f>
        <v>0</v>
      </c>
      <c r="Z756" s="1123"/>
      <c r="AA756" s="1123"/>
      <c r="AB756" s="1123"/>
      <c r="AC756" s="1123"/>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8"/>
      <c r="K757" s="1169"/>
      <c r="L757" s="1169"/>
      <c r="M757" s="1169"/>
      <c r="N757" s="1170"/>
      <c r="O757" s="1171"/>
      <c r="P757" s="1171"/>
      <c r="Q757" s="1171"/>
      <c r="R757" s="1171"/>
      <c r="S757" s="1171"/>
      <c r="T757" s="1182"/>
      <c r="U757" s="1182"/>
      <c r="V757" s="1182"/>
      <c r="W757" s="1182"/>
      <c r="X757" s="1182"/>
      <c r="Y757" s="1123">
        <f>T757*O757</f>
        <v>0</v>
      </c>
      <c r="Z757" s="1123"/>
      <c r="AA757" s="1123"/>
      <c r="AB757" s="1123"/>
      <c r="AC757" s="1123"/>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5" t="s">
        <v>132</v>
      </c>
      <c r="K758" s="1166"/>
      <c r="L758" s="1166"/>
      <c r="M758" s="1166"/>
      <c r="N758" s="1167"/>
      <c r="O758" s="1415">
        <f>SUM(O754:S757)</f>
        <v>1</v>
      </c>
      <c r="P758" s="1416"/>
      <c r="Q758" s="1416"/>
      <c r="R758" s="1416"/>
      <c r="S758" s="1417"/>
      <c r="T758" s="1409" t="s">
        <v>131</v>
      </c>
      <c r="U758" s="1410"/>
      <c r="V758" s="1410"/>
      <c r="W758" s="1410"/>
      <c r="X758" s="1411"/>
      <c r="Y758" s="1154">
        <f>SUM(Y754:AC757)</f>
        <v>1800</v>
      </c>
      <c r="Z758" s="1418"/>
      <c r="AA758" s="1418"/>
      <c r="AB758" s="1418"/>
      <c r="AC758" s="1419"/>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4" t="s">
        <v>723</v>
      </c>
      <c r="K760" s="1414"/>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3" t="s">
        <v>421</v>
      </c>
      <c r="K764" s="1104"/>
      <c r="L764" s="1104"/>
      <c r="M764" s="1104"/>
      <c r="N764" s="1105"/>
      <c r="O764" s="1228" t="s">
        <v>302</v>
      </c>
      <c r="P764" s="1228"/>
      <c r="Q764" s="1228"/>
      <c r="R764" s="1228"/>
      <c r="S764" s="1228"/>
      <c r="T764" s="1228" t="s">
        <v>492</v>
      </c>
      <c r="U764" s="1228"/>
      <c r="V764" s="1228"/>
      <c r="W764" s="1228"/>
      <c r="X764" s="1228"/>
      <c r="Y764" s="1228" t="s">
        <v>303</v>
      </c>
      <c r="Z764" s="1228"/>
      <c r="AA764" s="1228"/>
      <c r="AB764" s="1228"/>
      <c r="AC764" s="122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6"/>
      <c r="K765" s="1107"/>
      <c r="L765" s="1107"/>
      <c r="M765" s="1107"/>
      <c r="N765" s="1108"/>
      <c r="O765" s="1228"/>
      <c r="P765" s="1228"/>
      <c r="Q765" s="1228"/>
      <c r="R765" s="1228"/>
      <c r="S765" s="1228"/>
      <c r="T765" s="1228"/>
      <c r="U765" s="1228"/>
      <c r="V765" s="1228"/>
      <c r="W765" s="1228"/>
      <c r="X765" s="1228"/>
      <c r="Y765" s="1228"/>
      <c r="Z765" s="1228"/>
      <c r="AA765" s="1228"/>
      <c r="AB765" s="1228"/>
      <c r="AC765" s="122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6"/>
      <c r="K766" s="1107"/>
      <c r="L766" s="1107"/>
      <c r="M766" s="1107"/>
      <c r="N766" s="1108"/>
      <c r="O766" s="1228"/>
      <c r="P766" s="1228"/>
      <c r="Q766" s="1228"/>
      <c r="R766" s="1228"/>
      <c r="S766" s="1228"/>
      <c r="T766" s="1228"/>
      <c r="U766" s="1228"/>
      <c r="V766" s="1228"/>
      <c r="W766" s="1228"/>
      <c r="X766" s="1228"/>
      <c r="Y766" s="1228"/>
      <c r="Z766" s="1228"/>
      <c r="AA766" s="1228"/>
      <c r="AB766" s="1228"/>
      <c r="AC766" s="122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9"/>
      <c r="K767" s="1110"/>
      <c r="L767" s="1110"/>
      <c r="M767" s="1110"/>
      <c r="N767" s="1111"/>
      <c r="O767" s="1228"/>
      <c r="P767" s="1228"/>
      <c r="Q767" s="1228"/>
      <c r="R767" s="1228"/>
      <c r="S767" s="1228"/>
      <c r="T767" s="1228"/>
      <c r="U767" s="1228"/>
      <c r="V767" s="1228"/>
      <c r="W767" s="1228"/>
      <c r="X767" s="1228"/>
      <c r="Y767" s="1228"/>
      <c r="Z767" s="1228"/>
      <c r="AA767" s="1228"/>
      <c r="AB767" s="1228"/>
      <c r="AC767" s="122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8"/>
      <c r="K768" s="1169"/>
      <c r="L768" s="1169"/>
      <c r="M768" s="1169"/>
      <c r="N768" s="1170"/>
      <c r="O768" s="1171"/>
      <c r="P768" s="1171"/>
      <c r="Q768" s="1171"/>
      <c r="R768" s="1171"/>
      <c r="S768" s="1171"/>
      <c r="T768" s="1182"/>
      <c r="U768" s="1182"/>
      <c r="V768" s="1182"/>
      <c r="W768" s="1182"/>
      <c r="X768" s="1182"/>
      <c r="Y768" s="1123">
        <f>T768*O768</f>
        <v>0</v>
      </c>
      <c r="Z768" s="1123"/>
      <c r="AA768" s="1123"/>
      <c r="AB768" s="1123"/>
      <c r="AC768" s="1123"/>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8"/>
      <c r="K769" s="1169"/>
      <c r="L769" s="1169"/>
      <c r="M769" s="1169"/>
      <c r="N769" s="1170"/>
      <c r="O769" s="1171"/>
      <c r="P769" s="1171"/>
      <c r="Q769" s="1171"/>
      <c r="R769" s="1171"/>
      <c r="S769" s="1171"/>
      <c r="T769" s="1182"/>
      <c r="U769" s="1182"/>
      <c r="V769" s="1182"/>
      <c r="W769" s="1182"/>
      <c r="X769" s="1182"/>
      <c r="Y769" s="1123">
        <f t="shared" ref="Y769:Y777" si="29">T769*O769</f>
        <v>0</v>
      </c>
      <c r="Z769" s="1123"/>
      <c r="AA769" s="1123"/>
      <c r="AB769" s="1123"/>
      <c r="AC769" s="1123"/>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8"/>
      <c r="K770" s="1169"/>
      <c r="L770" s="1169"/>
      <c r="M770" s="1169"/>
      <c r="N770" s="1170"/>
      <c r="O770" s="1171"/>
      <c r="P770" s="1171"/>
      <c r="Q770" s="1171"/>
      <c r="R770" s="1171"/>
      <c r="S770" s="1171"/>
      <c r="T770" s="1182"/>
      <c r="U770" s="1182"/>
      <c r="V770" s="1182"/>
      <c r="W770" s="1182"/>
      <c r="X770" s="1182"/>
      <c r="Y770" s="1123">
        <f t="shared" si="29"/>
        <v>0</v>
      </c>
      <c r="Z770" s="1123"/>
      <c r="AA770" s="1123"/>
      <c r="AB770" s="1123"/>
      <c r="AC770" s="1123"/>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8"/>
      <c r="K771" s="1169"/>
      <c r="L771" s="1169"/>
      <c r="M771" s="1169"/>
      <c r="N771" s="1170"/>
      <c r="O771" s="1171"/>
      <c r="P771" s="1171"/>
      <c r="Q771" s="1171"/>
      <c r="R771" s="1171"/>
      <c r="S771" s="1171"/>
      <c r="T771" s="1182"/>
      <c r="U771" s="1182"/>
      <c r="V771" s="1182"/>
      <c r="W771" s="1182"/>
      <c r="X771" s="1182"/>
      <c r="Y771" s="1123">
        <f t="shared" si="29"/>
        <v>0</v>
      </c>
      <c r="Z771" s="1123"/>
      <c r="AA771" s="1123"/>
      <c r="AB771" s="1123"/>
      <c r="AC771" s="1123"/>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8"/>
      <c r="K772" s="1169"/>
      <c r="L772" s="1169"/>
      <c r="M772" s="1169"/>
      <c r="N772" s="1170"/>
      <c r="O772" s="1171"/>
      <c r="P772" s="1171"/>
      <c r="Q772" s="1171"/>
      <c r="R772" s="1171"/>
      <c r="S772" s="1171"/>
      <c r="T772" s="1182"/>
      <c r="U772" s="1182"/>
      <c r="V772" s="1182"/>
      <c r="W772" s="1182"/>
      <c r="X772" s="1182"/>
      <c r="Y772" s="1123">
        <f t="shared" si="29"/>
        <v>0</v>
      </c>
      <c r="Z772" s="1123"/>
      <c r="AA772" s="1123"/>
      <c r="AB772" s="1123"/>
      <c r="AC772" s="1123"/>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8"/>
      <c r="K773" s="1169"/>
      <c r="L773" s="1169"/>
      <c r="M773" s="1169"/>
      <c r="N773" s="1170"/>
      <c r="O773" s="1171"/>
      <c r="P773" s="1171"/>
      <c r="Q773" s="1171"/>
      <c r="R773" s="1171"/>
      <c r="S773" s="1171"/>
      <c r="T773" s="1182"/>
      <c r="U773" s="1182"/>
      <c r="V773" s="1182"/>
      <c r="W773" s="1182"/>
      <c r="X773" s="1182"/>
      <c r="Y773" s="1123">
        <f t="shared" si="29"/>
        <v>0</v>
      </c>
      <c r="Z773" s="1123"/>
      <c r="AA773" s="1123"/>
      <c r="AB773" s="1123"/>
      <c r="AC773" s="1123"/>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8"/>
      <c r="K774" s="1169"/>
      <c r="L774" s="1169"/>
      <c r="M774" s="1169"/>
      <c r="N774" s="1170"/>
      <c r="O774" s="1171"/>
      <c r="P774" s="1171"/>
      <c r="Q774" s="1171"/>
      <c r="R774" s="1171"/>
      <c r="S774" s="1171"/>
      <c r="T774" s="1182"/>
      <c r="U774" s="1182"/>
      <c r="V774" s="1182"/>
      <c r="W774" s="1182"/>
      <c r="X774" s="1182"/>
      <c r="Y774" s="1123">
        <f t="shared" si="29"/>
        <v>0</v>
      </c>
      <c r="Z774" s="1123"/>
      <c r="AA774" s="1123"/>
      <c r="AB774" s="1123"/>
      <c r="AC774" s="1123"/>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8"/>
      <c r="K775" s="1169"/>
      <c r="L775" s="1169"/>
      <c r="M775" s="1169"/>
      <c r="N775" s="1170"/>
      <c r="O775" s="1171"/>
      <c r="P775" s="1171"/>
      <c r="Q775" s="1171"/>
      <c r="R775" s="1171"/>
      <c r="S775" s="1171"/>
      <c r="T775" s="1182"/>
      <c r="U775" s="1182"/>
      <c r="V775" s="1182"/>
      <c r="W775" s="1182"/>
      <c r="X775" s="1182"/>
      <c r="Y775" s="1123">
        <f t="shared" si="29"/>
        <v>0</v>
      </c>
      <c r="Z775" s="1123"/>
      <c r="AA775" s="1123"/>
      <c r="AB775" s="1123"/>
      <c r="AC775" s="1123"/>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8"/>
      <c r="K776" s="1169"/>
      <c r="L776" s="1169"/>
      <c r="M776" s="1169"/>
      <c r="N776" s="1170"/>
      <c r="O776" s="1171"/>
      <c r="P776" s="1171"/>
      <c r="Q776" s="1171"/>
      <c r="R776" s="1171"/>
      <c r="S776" s="1171"/>
      <c r="T776" s="1182"/>
      <c r="U776" s="1182"/>
      <c r="V776" s="1182"/>
      <c r="W776" s="1182"/>
      <c r="X776" s="1182"/>
      <c r="Y776" s="1123">
        <f t="shared" si="29"/>
        <v>0</v>
      </c>
      <c r="Z776" s="1123"/>
      <c r="AA776" s="1123"/>
      <c r="AB776" s="1123"/>
      <c r="AC776" s="1123"/>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8"/>
      <c r="K777" s="1169"/>
      <c r="L777" s="1169"/>
      <c r="M777" s="1169"/>
      <c r="N777" s="1170"/>
      <c r="O777" s="1171"/>
      <c r="P777" s="1171"/>
      <c r="Q777" s="1171"/>
      <c r="R777" s="1171"/>
      <c r="S777" s="1171"/>
      <c r="T777" s="1182"/>
      <c r="U777" s="1182"/>
      <c r="V777" s="1182"/>
      <c r="W777" s="1182"/>
      <c r="X777" s="1182"/>
      <c r="Y777" s="1123">
        <f t="shared" si="29"/>
        <v>0</v>
      </c>
      <c r="Z777" s="1123"/>
      <c r="AA777" s="1123"/>
      <c r="AB777" s="1123"/>
      <c r="AC777" s="1123"/>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5" t="s">
        <v>132</v>
      </c>
      <c r="K778" s="1166"/>
      <c r="L778" s="1166"/>
      <c r="M778" s="1166"/>
      <c r="N778" s="1167"/>
      <c r="O778" s="1408">
        <f>SUM(O768:S777)</f>
        <v>0</v>
      </c>
      <c r="P778" s="1408"/>
      <c r="Q778" s="1408"/>
      <c r="R778" s="1408"/>
      <c r="S778" s="1408"/>
      <c r="T778" s="1409" t="s">
        <v>131</v>
      </c>
      <c r="U778" s="1410"/>
      <c r="V778" s="1410"/>
      <c r="W778" s="1410"/>
      <c r="X778" s="1411"/>
      <c r="Y778" s="1154">
        <f>SUM(Y768:AC777)</f>
        <v>0</v>
      </c>
      <c r="Z778" s="1116"/>
      <c r="AA778" s="1116"/>
      <c r="AB778" s="1116"/>
      <c r="AC778" s="1155"/>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5" t="s">
        <v>516</v>
      </c>
      <c r="BB779" s="1236"/>
      <c r="BC779" s="58"/>
      <c r="BD779" s="58"/>
      <c r="BE779" s="58"/>
      <c r="BF779" s="51" t="s">
        <v>685</v>
      </c>
      <c r="BG779" s="51"/>
      <c r="BH779" s="51"/>
      <c r="BI779" s="51"/>
      <c r="BJ779" s="51"/>
      <c r="BK779" s="51"/>
      <c r="BL779" s="51"/>
      <c r="BM779" s="51"/>
      <c r="BN779" s="51"/>
      <c r="BO779" s="1232" t="str">
        <f>T191</f>
        <v>Monterey</v>
      </c>
      <c r="BP779" s="1233"/>
      <c r="BQ779" s="1233"/>
      <c r="BR779" s="1233"/>
      <c r="BS779" s="1233"/>
      <c r="BT779" s="1233"/>
      <c r="BU779" s="1234"/>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9">
        <f>P734+Y758+Y778</f>
        <v>95305</v>
      </c>
      <c r="Z780" s="1189"/>
      <c r="AA780" s="1189"/>
      <c r="AB780" s="1189"/>
      <c r="AC780" s="118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9">
        <f>(P734+Y758+Y778)*12</f>
        <v>1143660</v>
      </c>
      <c r="Z781" s="1189"/>
      <c r="AA781" s="1189"/>
      <c r="AB781" s="1189"/>
      <c r="AC781" s="1189"/>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3">
        <v>99</v>
      </c>
      <c r="AA786" s="1144"/>
      <c r="AB786" s="1144"/>
      <c r="AC786" s="1144"/>
      <c r="AD786" s="1144"/>
      <c r="AE786" s="114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6">
        <v>20</v>
      </c>
      <c r="AA787" s="1144"/>
      <c r="AB787" s="1144"/>
      <c r="AC787" s="1144"/>
      <c r="AD787" s="1144"/>
      <c r="AE787" s="114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2">
        <v>47515</v>
      </c>
      <c r="AA788" s="1212"/>
      <c r="AB788" s="1212"/>
      <c r="AC788" s="1212"/>
      <c r="AD788" s="1212"/>
      <c r="AE788" s="1268"/>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7">
        <f>'Subsidy Contract Calculation'!I30</f>
        <v>844080</v>
      </c>
      <c r="AA789" s="1208"/>
      <c r="AB789" s="1208"/>
      <c r="AC789" s="1208"/>
      <c r="AD789" s="1208"/>
      <c r="AE789" s="1209"/>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0">
        <v>0</v>
      </c>
      <c r="AA793" s="1141"/>
      <c r="AB793" s="1141"/>
      <c r="AC793" s="1141"/>
      <c r="AD793" s="1141"/>
      <c r="AE793" s="1142"/>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0"/>
      <c r="AA794" s="1141"/>
      <c r="AB794" s="1141"/>
      <c r="AC794" s="1141"/>
      <c r="AD794" s="1141"/>
      <c r="AE794" s="1142"/>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0"/>
      <c r="AA795" s="1141"/>
      <c r="AB795" s="1141"/>
      <c r="AC795" s="1141"/>
      <c r="AD795" s="1141"/>
      <c r="AE795" s="1142"/>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1" t="s">
        <v>1738</v>
      </c>
      <c r="Q796" s="1152"/>
      <c r="R796" s="1152"/>
      <c r="S796" s="1152"/>
      <c r="T796" s="1152"/>
      <c r="U796" s="1152"/>
      <c r="V796" s="1152"/>
      <c r="W796" s="1152"/>
      <c r="X796" s="1152"/>
      <c r="Y796" s="1153"/>
      <c r="Z796" s="1140">
        <f>22000+500/1.05+100</f>
        <v>22576.190476190477</v>
      </c>
      <c r="AA796" s="1141"/>
      <c r="AB796" s="1141"/>
      <c r="AC796" s="1141"/>
      <c r="AD796" s="1141"/>
      <c r="AE796" s="1142"/>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7">
        <f>SUM(Z793:AE796)</f>
        <v>22576.190476190477</v>
      </c>
      <c r="AA797" s="1208"/>
      <c r="AB797" s="1208"/>
      <c r="AC797" s="1208"/>
      <c r="AD797" s="1208"/>
      <c r="AE797" s="1209"/>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7">
        <f>Z797+Y781+Z789</f>
        <v>2010316.1904761905</v>
      </c>
      <c r="AA798" s="1208"/>
      <c r="AB798" s="1208"/>
      <c r="AC798" s="1208"/>
      <c r="AD798" s="1208"/>
      <c r="AE798" s="1209"/>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4" t="s">
        <v>133</v>
      </c>
      <c r="N803" s="1194"/>
      <c r="O803" s="1194"/>
      <c r="P803" s="1195"/>
      <c r="Q803" s="1149" t="s">
        <v>309</v>
      </c>
      <c r="R803" s="1149"/>
      <c r="S803" s="1149"/>
      <c r="T803" s="1149"/>
      <c r="U803" s="1149" t="s">
        <v>310</v>
      </c>
      <c r="V803" s="1149"/>
      <c r="W803" s="1149"/>
      <c r="X803" s="1149"/>
      <c r="Y803" s="1149" t="s">
        <v>311</v>
      </c>
      <c r="Z803" s="1149"/>
      <c r="AA803" s="1149"/>
      <c r="AB803" s="1149"/>
      <c r="AC803" s="1149" t="s">
        <v>385</v>
      </c>
      <c r="AD803" s="1149"/>
      <c r="AE803" s="1149"/>
      <c r="AF803" s="1149"/>
      <c r="AG803" s="1375" t="s">
        <v>358</v>
      </c>
      <c r="AH803" s="1375"/>
      <c r="AI803" s="1375"/>
      <c r="AJ803" s="1375"/>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6"/>
      <c r="N804" s="1196"/>
      <c r="O804" s="1196"/>
      <c r="P804" s="1197"/>
      <c r="Q804" s="1149"/>
      <c r="R804" s="1149"/>
      <c r="S804" s="1149"/>
      <c r="T804" s="1149"/>
      <c r="U804" s="1149"/>
      <c r="V804" s="1149"/>
      <c r="W804" s="1149"/>
      <c r="X804" s="1149"/>
      <c r="Y804" s="1149"/>
      <c r="Z804" s="1149"/>
      <c r="AA804" s="1149"/>
      <c r="AB804" s="1149"/>
      <c r="AC804" s="1149"/>
      <c r="AD804" s="1149"/>
      <c r="AE804" s="1149"/>
      <c r="AF804" s="1149"/>
      <c r="AG804" s="1375"/>
      <c r="AH804" s="1375"/>
      <c r="AI804" s="1375"/>
      <c r="AJ804" s="1375"/>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7" t="s">
        <v>45</v>
      </c>
      <c r="D805" s="1298"/>
      <c r="E805" s="1298"/>
      <c r="F805" s="1298"/>
      <c r="G805" s="1298"/>
      <c r="H805" s="1298"/>
      <c r="I805" s="80"/>
      <c r="J805" s="80"/>
      <c r="K805" s="80"/>
      <c r="L805" s="81"/>
      <c r="M805" s="1159"/>
      <c r="N805" s="1159"/>
      <c r="O805" s="1159"/>
      <c r="P805" s="1159"/>
      <c r="Q805" s="1159"/>
      <c r="R805" s="1159"/>
      <c r="S805" s="1159"/>
      <c r="T805" s="1159"/>
      <c r="U805" s="1159"/>
      <c r="V805" s="1159"/>
      <c r="W805" s="1159"/>
      <c r="X805" s="1159"/>
      <c r="Y805" s="1159"/>
      <c r="Z805" s="1159"/>
      <c r="AA805" s="1159"/>
      <c r="AB805" s="1159"/>
      <c r="AC805" s="1190"/>
      <c r="AD805" s="1191"/>
      <c r="AE805" s="1191"/>
      <c r="AF805" s="1192"/>
      <c r="AG805" s="1190"/>
      <c r="AH805" s="1191"/>
      <c r="AI805" s="1191"/>
      <c r="AJ805" s="1192"/>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0" t="s">
        <v>46</v>
      </c>
      <c r="D806" s="1161"/>
      <c r="E806" s="1161"/>
      <c r="F806" s="1161"/>
      <c r="G806" s="1161"/>
      <c r="H806" s="1161"/>
      <c r="I806" s="77"/>
      <c r="J806" s="77"/>
      <c r="K806" s="77"/>
      <c r="L806" s="78"/>
      <c r="M806" s="1159"/>
      <c r="N806" s="1159"/>
      <c r="O806" s="1159"/>
      <c r="P806" s="1159"/>
      <c r="Q806" s="1159"/>
      <c r="R806" s="1159"/>
      <c r="S806" s="1159"/>
      <c r="T806" s="1159"/>
      <c r="U806" s="1159"/>
      <c r="V806" s="1159"/>
      <c r="W806" s="1159"/>
      <c r="X806" s="1159"/>
      <c r="Y806" s="1159"/>
      <c r="Z806" s="1159"/>
      <c r="AA806" s="1159"/>
      <c r="AB806" s="1159"/>
      <c r="AC806" s="1190"/>
      <c r="AD806" s="1191"/>
      <c r="AE806" s="1191"/>
      <c r="AF806" s="1192"/>
      <c r="AG806" s="1190"/>
      <c r="AH806" s="1191"/>
      <c r="AI806" s="1191"/>
      <c r="AJ806" s="1192"/>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0" t="s">
        <v>47</v>
      </c>
      <c r="D807" s="1161"/>
      <c r="E807" s="1161"/>
      <c r="F807" s="1161"/>
      <c r="G807" s="1161"/>
      <c r="H807" s="1161"/>
      <c r="I807" s="96"/>
      <c r="J807" s="96"/>
      <c r="K807" s="96"/>
      <c r="L807" s="97"/>
      <c r="M807" s="1159"/>
      <c r="N807" s="1159"/>
      <c r="O807" s="1159"/>
      <c r="P807" s="1159"/>
      <c r="Q807" s="1159"/>
      <c r="R807" s="1159"/>
      <c r="S807" s="1159"/>
      <c r="T807" s="1159"/>
      <c r="U807" s="1159"/>
      <c r="V807" s="1159"/>
      <c r="W807" s="1159"/>
      <c r="X807" s="1159"/>
      <c r="Y807" s="1159"/>
      <c r="Z807" s="1159"/>
      <c r="AA807" s="1159"/>
      <c r="AB807" s="1159"/>
      <c r="AC807" s="1190"/>
      <c r="AD807" s="1191"/>
      <c r="AE807" s="1191"/>
      <c r="AF807" s="1192"/>
      <c r="AG807" s="1190"/>
      <c r="AH807" s="1191"/>
      <c r="AI807" s="1191"/>
      <c r="AJ807" s="1192"/>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0" t="s">
        <v>841</v>
      </c>
      <c r="D808" s="1161"/>
      <c r="E808" s="1161"/>
      <c r="F808" s="1161"/>
      <c r="G808" s="1161"/>
      <c r="H808" s="1161"/>
      <c r="I808" s="96"/>
      <c r="J808" s="96"/>
      <c r="K808" s="96"/>
      <c r="L808" s="97"/>
      <c r="M808" s="1159"/>
      <c r="N808" s="1159"/>
      <c r="O808" s="1159"/>
      <c r="P808" s="1159"/>
      <c r="Q808" s="1159"/>
      <c r="R808" s="1159"/>
      <c r="S808" s="1159"/>
      <c r="T808" s="1159"/>
      <c r="U808" s="1159"/>
      <c r="V808" s="1159"/>
      <c r="W808" s="1159"/>
      <c r="X808" s="1159"/>
      <c r="Y808" s="1159"/>
      <c r="Z808" s="1159"/>
      <c r="AA808" s="1159"/>
      <c r="AB808" s="1159"/>
      <c r="AC808" s="1190"/>
      <c r="AD808" s="1191"/>
      <c r="AE808" s="1191"/>
      <c r="AF808" s="1192"/>
      <c r="AG808" s="1190"/>
      <c r="AH808" s="1191"/>
      <c r="AI808" s="1191"/>
      <c r="AJ808" s="1192"/>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0" t="s">
        <v>506</v>
      </c>
      <c r="D809" s="1161"/>
      <c r="E809" s="1161"/>
      <c r="F809" s="1161"/>
      <c r="G809" s="1161"/>
      <c r="H809" s="1161"/>
      <c r="I809" s="96"/>
      <c r="J809" s="96"/>
      <c r="K809" s="96"/>
      <c r="L809" s="97"/>
      <c r="M809" s="1159"/>
      <c r="N809" s="1159"/>
      <c r="O809" s="1159"/>
      <c r="P809" s="1159"/>
      <c r="Q809" s="1159"/>
      <c r="R809" s="1159"/>
      <c r="S809" s="1159"/>
      <c r="T809" s="1159"/>
      <c r="U809" s="1159"/>
      <c r="V809" s="1159"/>
      <c r="W809" s="1159"/>
      <c r="X809" s="1159"/>
      <c r="Y809" s="1159"/>
      <c r="Z809" s="1159"/>
      <c r="AA809" s="1159"/>
      <c r="AB809" s="1159"/>
      <c r="AC809" s="1190"/>
      <c r="AD809" s="1191"/>
      <c r="AE809" s="1191"/>
      <c r="AF809" s="1192"/>
      <c r="AG809" s="1190"/>
      <c r="AH809" s="1191"/>
      <c r="AI809" s="1191"/>
      <c r="AJ809" s="1192"/>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3" t="s">
        <v>865</v>
      </c>
      <c r="D810" s="1161"/>
      <c r="E810" s="1161"/>
      <c r="F810" s="1161"/>
      <c r="G810" s="1161"/>
      <c r="H810" s="1161"/>
      <c r="I810" s="96"/>
      <c r="J810" s="96"/>
      <c r="K810" s="96"/>
      <c r="L810" s="97"/>
      <c r="M810" s="1159"/>
      <c r="N810" s="1159"/>
      <c r="O810" s="1159"/>
      <c r="P810" s="1159"/>
      <c r="Q810" s="1159"/>
      <c r="R810" s="1159"/>
      <c r="S810" s="1159"/>
      <c r="T810" s="1159"/>
      <c r="U810" s="1159"/>
      <c r="V810" s="1159"/>
      <c r="W810" s="1159"/>
      <c r="X810" s="1159"/>
      <c r="Y810" s="1159"/>
      <c r="Z810" s="1159"/>
      <c r="AA810" s="1159"/>
      <c r="AB810" s="1159"/>
      <c r="AC810" s="1190"/>
      <c r="AD810" s="1191"/>
      <c r="AE810" s="1191"/>
      <c r="AF810" s="1192"/>
      <c r="AG810" s="1190"/>
      <c r="AH810" s="1191"/>
      <c r="AI810" s="1191"/>
      <c r="AJ810" s="1192"/>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2" t="s">
        <v>1730</v>
      </c>
      <c r="G811" s="1163"/>
      <c r="H811" s="1163"/>
      <c r="I811" s="1163"/>
      <c r="J811" s="1163"/>
      <c r="K811" s="1163"/>
      <c r="L811" s="1164"/>
      <c r="M811" s="1159"/>
      <c r="N811" s="1159"/>
      <c r="O811" s="1159"/>
      <c r="P811" s="1159"/>
      <c r="Q811" s="1159">
        <v>17</v>
      </c>
      <c r="R811" s="1159"/>
      <c r="S811" s="1159"/>
      <c r="T811" s="1159"/>
      <c r="U811" s="1159"/>
      <c r="V811" s="1159"/>
      <c r="W811" s="1159"/>
      <c r="X811" s="1159"/>
      <c r="Y811" s="1159"/>
      <c r="Z811" s="1159"/>
      <c r="AA811" s="1159"/>
      <c r="AB811" s="1159"/>
      <c r="AC811" s="1190"/>
      <c r="AD811" s="1191"/>
      <c r="AE811" s="1191"/>
      <c r="AF811" s="1192"/>
      <c r="AG811" s="1190"/>
      <c r="AH811" s="1191"/>
      <c r="AI811" s="1191"/>
      <c r="AJ811" s="1192"/>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5" t="s">
        <v>131</v>
      </c>
      <c r="D812" s="1166"/>
      <c r="E812" s="1166"/>
      <c r="F812" s="1166"/>
      <c r="G812" s="1166"/>
      <c r="H812" s="1166"/>
      <c r="I812" s="1166"/>
      <c r="J812" s="1166"/>
      <c r="K812" s="1166"/>
      <c r="L812" s="1167"/>
      <c r="M812" s="1193">
        <f>SUM(M805:P811)</f>
        <v>0</v>
      </c>
      <c r="N812" s="1193"/>
      <c r="O812" s="1193"/>
      <c r="P812" s="1193"/>
      <c r="Q812" s="1193">
        <f>SUM(Q805:T811)</f>
        <v>17</v>
      </c>
      <c r="R812" s="1193"/>
      <c r="S812" s="1193"/>
      <c r="T812" s="1193"/>
      <c r="U812" s="1193">
        <f>SUM(U805:X811)</f>
        <v>0</v>
      </c>
      <c r="V812" s="1193"/>
      <c r="W812" s="1193"/>
      <c r="X812" s="1193"/>
      <c r="Y812" s="1193">
        <f>SUM(Y805:AB811)</f>
        <v>0</v>
      </c>
      <c r="Z812" s="1193"/>
      <c r="AA812" s="1193"/>
      <c r="AB812" s="1193"/>
      <c r="AC812" s="1193">
        <f>SUM(AC805:AF811)</f>
        <v>0</v>
      </c>
      <c r="AD812" s="1193"/>
      <c r="AE812" s="1193"/>
      <c r="AF812" s="1193"/>
      <c r="AG812" s="1193">
        <f>SUM(AG805:AJ811)</f>
        <v>0</v>
      </c>
      <c r="AH812" s="1193"/>
      <c r="AI812" s="1193"/>
      <c r="AJ812" s="1193"/>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8" t="s">
        <v>1735</v>
      </c>
      <c r="D817" s="1319"/>
      <c r="E817" s="1319"/>
      <c r="F817" s="1319"/>
      <c r="G817" s="1319"/>
      <c r="H817" s="1319"/>
      <c r="I817" s="1319"/>
      <c r="J817" s="1319"/>
      <c r="K817" s="1319"/>
      <c r="L817" s="1319"/>
      <c r="M817" s="1319"/>
      <c r="N817" s="1319"/>
      <c r="O817" s="1319"/>
      <c r="P817" s="1319"/>
      <c r="Q817" s="1319"/>
      <c r="R817" s="1319"/>
      <c r="S817" s="1319"/>
      <c r="T817" s="1319"/>
      <c r="U817" s="1319"/>
      <c r="V817" s="1319"/>
      <c r="W817" s="1319"/>
      <c r="X817" s="1319"/>
      <c r="Y817" s="1319"/>
      <c r="Z817" s="1319"/>
      <c r="AA817" s="1319"/>
      <c r="AB817" s="1319"/>
      <c r="AC817" s="1319"/>
      <c r="AD817" s="1319"/>
      <c r="AE817" s="1319"/>
      <c r="AF817" s="1319"/>
      <c r="AG817" s="1319"/>
      <c r="AH817" s="1319"/>
      <c r="AI817" s="1319"/>
      <c r="AJ817" s="1320"/>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7">
        <v>19000</v>
      </c>
      <c r="X822" s="1227"/>
      <c r="Y822" s="1227"/>
      <c r="Z822" s="1227"/>
      <c r="AA822" s="1227"/>
      <c r="AB822" s="1227"/>
      <c r="AC822" s="1227"/>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7">
        <v>7500</v>
      </c>
      <c r="X823" s="1227"/>
      <c r="Y823" s="1227"/>
      <c r="Z823" s="1227"/>
      <c r="AA823" s="1227"/>
      <c r="AB823" s="1227"/>
      <c r="AC823" s="1227"/>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7">
        <v>15000</v>
      </c>
      <c r="X824" s="1227"/>
      <c r="Y824" s="1227"/>
      <c r="Z824" s="1227"/>
      <c r="AA824" s="1227"/>
      <c r="AB824" s="1227"/>
      <c r="AC824" s="1227"/>
      <c r="AD824" s="12"/>
      <c r="AE824" s="12"/>
      <c r="AF824" s="12"/>
      <c r="AG824" s="12"/>
      <c r="AH824" s="12"/>
      <c r="AI824" s="12"/>
      <c r="AJ824" s="12"/>
      <c r="AK824" s="12"/>
      <c r="AL824" s="12"/>
      <c r="AS824" s="21"/>
      <c r="AT824" s="56"/>
      <c r="AV824" s="1148">
        <f>ROUNDDOWN(AP908*2,2)</f>
        <v>0</v>
      </c>
      <c r="AW824" s="1148"/>
      <c r="AX824" s="1148"/>
      <c r="AY824" s="1148"/>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7"/>
      <c r="X825" s="1227"/>
      <c r="Y825" s="1227"/>
      <c r="Z825" s="1227"/>
      <c r="AA825" s="1227"/>
      <c r="AB825" s="1227"/>
      <c r="AC825" s="1227"/>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62" t="s">
        <v>1737</v>
      </c>
      <c r="N826" s="1163"/>
      <c r="O826" s="1163"/>
      <c r="P826" s="1163"/>
      <c r="Q826" s="1163"/>
      <c r="R826" s="1163"/>
      <c r="S826" s="1163"/>
      <c r="T826" s="1163"/>
      <c r="U826" s="1163"/>
      <c r="V826" s="1164"/>
      <c r="W826" s="1227">
        <f>10000+10000</f>
        <v>20000</v>
      </c>
      <c r="X826" s="1227"/>
      <c r="Y826" s="1227"/>
      <c r="Z826" s="1227"/>
      <c r="AA826" s="1227"/>
      <c r="AB826" s="1227"/>
      <c r="AC826" s="1227"/>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7">
        <f>SUM(W822:AC826)</f>
        <v>61500</v>
      </c>
      <c r="X827" s="1208"/>
      <c r="Y827" s="1208"/>
      <c r="Z827" s="1208"/>
      <c r="AA827" s="1208"/>
      <c r="AB827" s="1208"/>
      <c r="AC827" s="1209"/>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5" t="s">
        <v>369</v>
      </c>
      <c r="K829" s="1166"/>
      <c r="L829" s="1166"/>
      <c r="M829" s="1166"/>
      <c r="N829" s="1166"/>
      <c r="O829" s="1166"/>
      <c r="P829" s="1166"/>
      <c r="Q829" s="1166"/>
      <c r="R829" s="1166"/>
      <c r="S829" s="1166"/>
      <c r="T829" s="1166"/>
      <c r="U829" s="1166"/>
      <c r="V829" s="1167"/>
      <c r="W829" s="1140">
        <v>66824</v>
      </c>
      <c r="X829" s="1141"/>
      <c r="Y829" s="1141"/>
      <c r="Z829" s="1141"/>
      <c r="AA829" s="1141"/>
      <c r="AB829" s="1141"/>
      <c r="AC829" s="1142"/>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79"/>
      <c r="X831" s="1379"/>
      <c r="Y831" s="1379"/>
      <c r="Z831" s="1379"/>
      <c r="AA831" s="1379"/>
      <c r="AB831" s="1379"/>
      <c r="AC831" s="1379"/>
      <c r="AD831" s="12"/>
      <c r="AE831" s="12"/>
      <c r="AF831" s="12"/>
      <c r="AG831" s="12"/>
      <c r="AH831" s="12"/>
      <c r="AI831" s="12"/>
      <c r="AJ831" s="12"/>
      <c r="AK831" s="12"/>
      <c r="AL831" s="12"/>
      <c r="AM831" s="130"/>
      <c r="AN831" s="130"/>
      <c r="AO831" s="21"/>
      <c r="AP831" s="21"/>
      <c r="AQ831" s="21"/>
      <c r="AR831" s="21"/>
      <c r="AS831" s="21"/>
      <c r="AT831" s="1147"/>
      <c r="AU831" s="1147"/>
      <c r="AV831" s="1147"/>
      <c r="AW831" s="1147"/>
      <c r="AX831" s="1147"/>
      <c r="AY831" s="1147"/>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79"/>
      <c r="X832" s="1379"/>
      <c r="Y832" s="1379"/>
      <c r="Z832" s="1379"/>
      <c r="AA832" s="1379"/>
      <c r="AB832" s="1379"/>
      <c r="AC832" s="1379"/>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79">
        <v>4500</v>
      </c>
      <c r="X833" s="1379"/>
      <c r="Y833" s="1379"/>
      <c r="Z833" s="1379"/>
      <c r="AA833" s="1379"/>
      <c r="AB833" s="1379"/>
      <c r="AC833" s="1379"/>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79">
        <v>70000</v>
      </c>
      <c r="X834" s="1379"/>
      <c r="Y834" s="1379"/>
      <c r="Z834" s="1379"/>
      <c r="AA834" s="1379"/>
      <c r="AB834" s="1379"/>
      <c r="AC834" s="1379"/>
      <c r="AD834" s="12"/>
      <c r="AE834" s="12"/>
      <c r="AF834" s="12"/>
      <c r="AG834" s="12"/>
      <c r="AH834" s="12"/>
      <c r="AI834" s="12"/>
      <c r="AJ834" s="12"/>
      <c r="AK834" s="12"/>
      <c r="AL834" s="12"/>
      <c r="AM834" s="1407">
        <f>SUM(AM801:AM829)</f>
        <v>7.5000000000000011E-2</v>
      </c>
      <c r="AN834" s="1407"/>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5">
        <f>SUM(W831:AC834)</f>
        <v>74500</v>
      </c>
      <c r="X835" s="1405"/>
      <c r="Y835" s="1405"/>
      <c r="Z835" s="1405"/>
      <c r="AA835" s="1405"/>
      <c r="AB835" s="1405"/>
      <c r="AC835" s="1405"/>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0">
        <f>148424</f>
        <v>148424</v>
      </c>
      <c r="X837" s="1381"/>
      <c r="Y837" s="1381"/>
      <c r="Z837" s="1381"/>
      <c r="AA837" s="1381"/>
      <c r="AB837" s="1381"/>
      <c r="AC837" s="1382"/>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0"/>
      <c r="X838" s="1381"/>
      <c r="Y838" s="1381"/>
      <c r="Z838" s="1381"/>
      <c r="AA838" s="1381"/>
      <c r="AB838" s="1381"/>
      <c r="AC838" s="1382"/>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03" t="s">
        <v>357</v>
      </c>
      <c r="N839" s="1163"/>
      <c r="O839" s="1163"/>
      <c r="P839" s="1163"/>
      <c r="Q839" s="1163"/>
      <c r="R839" s="1163"/>
      <c r="S839" s="1163"/>
      <c r="T839" s="1163"/>
      <c r="U839" s="1163"/>
      <c r="V839" s="1164"/>
      <c r="W839" s="1380"/>
      <c r="X839" s="1381"/>
      <c r="Y839" s="1381"/>
      <c r="Z839" s="1381"/>
      <c r="AA839" s="1381"/>
      <c r="AB839" s="1381"/>
      <c r="AC839" s="1382"/>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8">
        <f>SUM(W837:AC839)</f>
        <v>148424</v>
      </c>
      <c r="X840" s="1389"/>
      <c r="Y840" s="1389"/>
      <c r="Z840" s="1389"/>
      <c r="AA840" s="1389"/>
      <c r="AB840" s="1389"/>
      <c r="AC840" s="1390"/>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0">
        <v>21500</v>
      </c>
      <c r="X841" s="1381"/>
      <c r="Y841" s="1381"/>
      <c r="Z841" s="1381"/>
      <c r="AA841" s="1381"/>
      <c r="AB841" s="1381"/>
      <c r="AC841" s="1382"/>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7"/>
      <c r="X843" s="1227"/>
      <c r="Y843" s="1227"/>
      <c r="Z843" s="1227"/>
      <c r="AA843" s="1227"/>
      <c r="AB843" s="1227"/>
      <c r="AC843" s="1227"/>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7">
        <f>15000+5000+13500</f>
        <v>33500</v>
      </c>
      <c r="X844" s="1227"/>
      <c r="Y844" s="1227"/>
      <c r="Z844" s="1227"/>
      <c r="AA844" s="1227"/>
      <c r="AB844" s="1227"/>
      <c r="AC844" s="1227"/>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7">
        <v>40000</v>
      </c>
      <c r="X845" s="1227"/>
      <c r="Y845" s="1227"/>
      <c r="Z845" s="1227"/>
      <c r="AA845" s="1227"/>
      <c r="AB845" s="1227"/>
      <c r="AC845" s="1227"/>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7">
        <v>2000</v>
      </c>
      <c r="X846" s="1227"/>
      <c r="Y846" s="1227"/>
      <c r="Z846" s="1227"/>
      <c r="AA846" s="1227"/>
      <c r="AB846" s="1227"/>
      <c r="AC846" s="1227"/>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7">
        <v>10000</v>
      </c>
      <c r="X847" s="1227"/>
      <c r="Y847" s="1227"/>
      <c r="Z847" s="1227"/>
      <c r="AA847" s="1227"/>
      <c r="AB847" s="1227"/>
      <c r="AC847" s="1227"/>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7">
        <v>10000</v>
      </c>
      <c r="X848" s="1227"/>
      <c r="Y848" s="1227"/>
      <c r="Z848" s="1227"/>
      <c r="AA848" s="1227"/>
      <c r="AB848" s="1227"/>
      <c r="AC848" s="1227"/>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2" t="s">
        <v>1728</v>
      </c>
      <c r="N849" s="1163"/>
      <c r="O849" s="1163"/>
      <c r="P849" s="1163"/>
      <c r="Q849" s="1163"/>
      <c r="R849" s="1163"/>
      <c r="S849" s="1163"/>
      <c r="T849" s="1163"/>
      <c r="U849" s="1163"/>
      <c r="V849" s="1164"/>
      <c r="W849" s="1227">
        <v>2200</v>
      </c>
      <c r="X849" s="1227"/>
      <c r="Y849" s="1227"/>
      <c r="Z849" s="1227"/>
      <c r="AA849" s="1227"/>
      <c r="AB849" s="1227"/>
      <c r="AC849" s="1227"/>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9">
        <f>SUM(W843:AC849)</f>
        <v>97700</v>
      </c>
      <c r="X850" s="1189"/>
      <c r="Y850" s="1189"/>
      <c r="Z850" s="1189"/>
      <c r="AA850" s="1189"/>
      <c r="AB850" s="1189"/>
      <c r="AC850" s="118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403" t="s">
        <v>357</v>
      </c>
      <c r="N852" s="1163"/>
      <c r="O852" s="1163"/>
      <c r="P852" s="1163"/>
      <c r="Q852" s="1163"/>
      <c r="R852" s="1163"/>
      <c r="S852" s="1163"/>
      <c r="T852" s="1163"/>
      <c r="U852" s="1163"/>
      <c r="V852" s="1164"/>
      <c r="W852" s="1140"/>
      <c r="X852" s="1141"/>
      <c r="Y852" s="1141"/>
      <c r="Z852" s="1141"/>
      <c r="AA852" s="1141"/>
      <c r="AB852" s="1141"/>
      <c r="AC852" s="1142"/>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03" t="s">
        <v>357</v>
      </c>
      <c r="N853" s="1163"/>
      <c r="O853" s="1163"/>
      <c r="P853" s="1163"/>
      <c r="Q853" s="1163"/>
      <c r="R853" s="1163"/>
      <c r="S853" s="1163"/>
      <c r="T853" s="1163"/>
      <c r="U853" s="1163"/>
      <c r="V853" s="1164"/>
      <c r="W853" s="1140"/>
      <c r="X853" s="1141"/>
      <c r="Y853" s="1141"/>
      <c r="Z853" s="1141"/>
      <c r="AA853" s="1141"/>
      <c r="AB853" s="1141"/>
      <c r="AC853" s="1142"/>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3" t="s">
        <v>357</v>
      </c>
      <c r="N854" s="1163"/>
      <c r="O854" s="1163"/>
      <c r="P854" s="1163"/>
      <c r="Q854" s="1163"/>
      <c r="R854" s="1163"/>
      <c r="S854" s="1163"/>
      <c r="T854" s="1163"/>
      <c r="U854" s="1163"/>
      <c r="V854" s="1164"/>
      <c r="W854" s="1140"/>
      <c r="X854" s="1141"/>
      <c r="Y854" s="1141"/>
      <c r="Z854" s="1141"/>
      <c r="AA854" s="1141"/>
      <c r="AB854" s="1141"/>
      <c r="AC854" s="1142"/>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3" t="s">
        <v>357</v>
      </c>
      <c r="N855" s="1163"/>
      <c r="O855" s="1163"/>
      <c r="P855" s="1163"/>
      <c r="Q855" s="1163"/>
      <c r="R855" s="1163"/>
      <c r="S855" s="1163"/>
      <c r="T855" s="1163"/>
      <c r="U855" s="1163"/>
      <c r="V855" s="1164"/>
      <c r="W855" s="1140"/>
      <c r="X855" s="1141"/>
      <c r="Y855" s="1141"/>
      <c r="Z855" s="1141"/>
      <c r="AA855" s="1141"/>
      <c r="AB855" s="1141"/>
      <c r="AC855" s="1142"/>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3" t="s">
        <v>357</v>
      </c>
      <c r="N856" s="1163"/>
      <c r="O856" s="1163"/>
      <c r="P856" s="1163"/>
      <c r="Q856" s="1163"/>
      <c r="R856" s="1163"/>
      <c r="S856" s="1163"/>
      <c r="T856" s="1163"/>
      <c r="U856" s="1163"/>
      <c r="V856" s="1164"/>
      <c r="W856" s="1140"/>
      <c r="X856" s="1141"/>
      <c r="Y856" s="1141"/>
      <c r="Z856" s="1141"/>
      <c r="AA856" s="1141"/>
      <c r="AB856" s="1141"/>
      <c r="AC856" s="1142"/>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7">
        <f>SUM(W852:AC856)</f>
        <v>0</v>
      </c>
      <c r="X857" s="1208"/>
      <c r="Y857" s="1208"/>
      <c r="Z857" s="1208"/>
      <c r="AA857" s="1208"/>
      <c r="AB857" s="1208"/>
      <c r="AC857" s="1209"/>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7">
        <f>W827+W835+W840+W841+W850+W857+W829</f>
        <v>470448</v>
      </c>
      <c r="AD861" s="1208"/>
      <c r="AE861" s="1208"/>
      <c r="AF861" s="1208"/>
      <c r="AG861" s="1208"/>
      <c r="AH861" s="1209"/>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0">
        <f>O778+O758+G734</f>
        <v>100</v>
      </c>
      <c r="AD862" s="1551"/>
      <c r="AE862" s="1551"/>
      <c r="AF862" s="1551"/>
      <c r="AG862" s="1551"/>
      <c r="AH862" s="155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1" t="s">
        <v>35</v>
      </c>
      <c r="F863" s="1322"/>
      <c r="G863" s="1322"/>
      <c r="H863" s="1322"/>
      <c r="I863" s="1322"/>
      <c r="J863" s="1322"/>
      <c r="K863" s="1322"/>
      <c r="L863" s="1322"/>
      <c r="M863" s="1322"/>
      <c r="N863" s="1322"/>
      <c r="O863" s="1322"/>
      <c r="P863" s="1322"/>
      <c r="Q863" s="1322"/>
      <c r="R863" s="1322"/>
      <c r="S863" s="1322"/>
      <c r="T863" s="1322"/>
      <c r="U863" s="1322"/>
      <c r="V863" s="1322"/>
      <c r="W863" s="1322"/>
      <c r="X863" s="1322"/>
      <c r="Y863" s="1322"/>
      <c r="Z863" s="1322"/>
      <c r="AA863" s="1322"/>
      <c r="AB863" s="1323"/>
      <c r="AC863" s="1553">
        <f>IF(ISERROR((ROUNDDOWN(AC861/AC862,0))),0,(ROUNDDOWN(AC861/AC862,0)))</f>
        <v>4704</v>
      </c>
      <c r="AD863" s="1554"/>
      <c r="AE863" s="1554"/>
      <c r="AF863" s="1554"/>
      <c r="AG863" s="1554"/>
      <c r="AH863" s="155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8">
        <f>'Sources and Uses Budget'!C72</f>
        <v>432260</v>
      </c>
      <c r="AD864" s="1406"/>
      <c r="AE864" s="1406"/>
      <c r="AF864" s="1406"/>
      <c r="AG864" s="1406"/>
      <c r="AH864" s="140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42"/>
      <c r="AD865" s="1227"/>
      <c r="AE865" s="1227"/>
      <c r="AF865" s="1227"/>
      <c r="AG865" s="1227"/>
      <c r="AH865" s="1227"/>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0">
        <v>19000</v>
      </c>
      <c r="AD866" s="1141"/>
      <c r="AE866" s="1141"/>
      <c r="AF866" s="1141"/>
      <c r="AG866" s="1141"/>
      <c r="AH866" s="1142"/>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0">
        <v>30000</v>
      </c>
      <c r="AD867" s="1141"/>
      <c r="AE867" s="1141"/>
      <c r="AF867" s="1141"/>
      <c r="AG867" s="1141"/>
      <c r="AH867" s="1142"/>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0">
        <v>5000</v>
      </c>
      <c r="AD868" s="1141"/>
      <c r="AE868" s="1141"/>
      <c r="AF868" s="1141"/>
      <c r="AG868" s="1141"/>
      <c r="AH868" s="1142"/>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5" t="s">
        <v>1066</v>
      </c>
      <c r="F869" s="1386"/>
      <c r="G869" s="1386"/>
      <c r="H869" s="1386"/>
      <c r="I869" s="1386"/>
      <c r="J869" s="1386"/>
      <c r="K869" s="1386"/>
      <c r="L869" s="1386"/>
      <c r="M869" s="1386"/>
      <c r="N869" s="1386"/>
      <c r="O869" s="1386"/>
      <c r="P869" s="1386"/>
      <c r="Q869" s="1386"/>
      <c r="R869" s="1386"/>
      <c r="S869" s="1386"/>
      <c r="T869" s="1386"/>
      <c r="U869" s="1386"/>
      <c r="V869" s="1386"/>
      <c r="W869" s="1386"/>
      <c r="X869" s="1386"/>
      <c r="Y869" s="1386"/>
      <c r="Z869" s="1386"/>
      <c r="AA869" s="1386"/>
      <c r="AB869" s="1387"/>
      <c r="AC869" s="1227"/>
      <c r="AD869" s="1227"/>
      <c r="AE869" s="1227"/>
      <c r="AF869" s="1227"/>
      <c r="AG869" s="1227"/>
      <c r="AH869" s="1227"/>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5" t="s">
        <v>1066</v>
      </c>
      <c r="F870" s="1386"/>
      <c r="G870" s="1386"/>
      <c r="H870" s="1386"/>
      <c r="I870" s="1386"/>
      <c r="J870" s="1386"/>
      <c r="K870" s="1386"/>
      <c r="L870" s="1386"/>
      <c r="M870" s="1386"/>
      <c r="N870" s="1386"/>
      <c r="O870" s="1386"/>
      <c r="P870" s="1386"/>
      <c r="Q870" s="1386"/>
      <c r="R870" s="1386"/>
      <c r="S870" s="1386"/>
      <c r="T870" s="1386"/>
      <c r="U870" s="1386"/>
      <c r="V870" s="1386"/>
      <c r="W870" s="1386"/>
      <c r="X870" s="1386"/>
      <c r="Y870" s="1386"/>
      <c r="Z870" s="1386"/>
      <c r="AA870" s="1386"/>
      <c r="AB870" s="1387"/>
      <c r="AC870" s="1227"/>
      <c r="AD870" s="1227"/>
      <c r="AE870" s="1227"/>
      <c r="AF870" s="1227"/>
      <c r="AG870" s="1227"/>
      <c r="AH870" s="1227"/>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0"/>
      <c r="AA874" s="1141"/>
      <c r="AB874" s="1141"/>
      <c r="AC874" s="1141"/>
      <c r="AD874" s="1141"/>
      <c r="AE874" s="1142"/>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0"/>
      <c r="AA875" s="1141"/>
      <c r="AB875" s="1141"/>
      <c r="AC875" s="1141"/>
      <c r="AD875" s="1141"/>
      <c r="AE875" s="1142"/>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0"/>
      <c r="AA876" s="1141"/>
      <c r="AB876" s="1141"/>
      <c r="AC876" s="1141"/>
      <c r="AD876" s="1141"/>
      <c r="AE876" s="1142"/>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7">
        <f>Z874-(Z875+Z876)</f>
        <v>0</v>
      </c>
      <c r="AA877" s="1208"/>
      <c r="AB877" s="1208"/>
      <c r="AC877" s="1208"/>
      <c r="AD877" s="1208"/>
      <c r="AE877" s="1209"/>
      <c r="AM877" s="61"/>
      <c r="AO877" s="52" t="s">
        <v>180</v>
      </c>
      <c r="AP877" s="177">
        <v>20</v>
      </c>
      <c r="AQ877" s="1138">
        <f>IF(AD955&gt;0,0.2,0)</f>
        <v>0</v>
      </c>
      <c r="AR877" s="113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4">
        <f>IF(AD958&gt;0,0.05,0)</f>
        <v>0</v>
      </c>
      <c r="AR878" s="1404"/>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9">
        <f>IF(AD965&gt;0,0.07,0)</f>
        <v>0</v>
      </c>
      <c r="AR879" s="113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9">
        <f>IF(AD969&gt;0,0.02,0)</f>
        <v>0</v>
      </c>
      <c r="AR880" s="113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9">
        <f>IF(AD971&gt;0,0.02,0)</f>
        <v>0</v>
      </c>
      <c r="AR881" s="113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8">
        <f>AN891</f>
        <v>0</v>
      </c>
      <c r="AR882" s="113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0"/>
      <c r="AR883" s="1150"/>
      <c r="AS883" s="1150"/>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0"/>
      <c r="AR884" s="1400"/>
      <c r="AS884" s="140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9" t="s">
        <v>103</v>
      </c>
      <c r="B885" s="1259"/>
      <c r="C885" s="1259"/>
      <c r="D885" s="1259"/>
      <c r="E885" s="1259"/>
      <c r="F885" s="1259"/>
      <c r="G885" s="1259"/>
      <c r="H885" s="1259"/>
      <c r="I885" s="1259"/>
      <c r="J885" s="1259"/>
      <c r="K885" s="1259"/>
      <c r="L885" s="1259"/>
      <c r="M885" s="1259"/>
      <c r="N885" s="1259"/>
      <c r="O885" s="1259"/>
      <c r="P885" s="1259"/>
      <c r="Q885" s="1259"/>
      <c r="R885" s="1259"/>
      <c r="S885" s="1259"/>
      <c r="T885" s="1259"/>
      <c r="U885" s="1259"/>
      <c r="V885" s="1259"/>
      <c r="W885" s="1259"/>
      <c r="X885" s="1259"/>
      <c r="Y885" s="1259"/>
      <c r="Z885" s="1259"/>
      <c r="AA885" s="1259"/>
      <c r="AB885" s="1259"/>
      <c r="AC885" s="1259"/>
      <c r="AD885" s="1259"/>
      <c r="AE885" s="1259"/>
      <c r="AF885" s="1259"/>
      <c r="AG885" s="1259"/>
      <c r="AH885" s="1259"/>
      <c r="AI885" s="1259"/>
      <c r="AJ885" s="1259"/>
      <c r="AK885" s="1259"/>
      <c r="AL885" s="1259"/>
      <c r="AM885" s="61"/>
      <c r="AO885" s="52" t="s">
        <v>323</v>
      </c>
      <c r="AP885" s="177">
        <v>10</v>
      </c>
      <c r="AQ885" s="1139">
        <f>IF(AD988&gt;0,0.1,0)</f>
        <v>0.1</v>
      </c>
      <c r="AR885" s="113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0"/>
      <c r="B886" s="1260"/>
      <c r="C886" s="1260"/>
      <c r="D886" s="1260"/>
      <c r="E886" s="1260"/>
      <c r="F886" s="1260"/>
      <c r="G886" s="1260"/>
      <c r="H886" s="1260"/>
      <c r="I886" s="1260"/>
      <c r="J886" s="1260"/>
      <c r="K886" s="1260"/>
      <c r="L886" s="1260"/>
      <c r="M886" s="1260"/>
      <c r="N886" s="1260"/>
      <c r="O886" s="1260"/>
      <c r="P886" s="1260"/>
      <c r="Q886" s="1260"/>
      <c r="R886" s="1260"/>
      <c r="S886" s="1260"/>
      <c r="T886" s="1260"/>
      <c r="U886" s="1260"/>
      <c r="V886" s="1260"/>
      <c r="W886" s="1260"/>
      <c r="X886" s="1260"/>
      <c r="Y886" s="1260"/>
      <c r="Z886" s="1260"/>
      <c r="AA886" s="1260"/>
      <c r="AB886" s="1260"/>
      <c r="AC886" s="1260"/>
      <c r="AD886" s="1260"/>
      <c r="AE886" s="1260"/>
      <c r="AF886" s="1260"/>
      <c r="AG886" s="1260"/>
      <c r="AH886" s="1260"/>
      <c r="AI886" s="1260"/>
      <c r="AJ886" s="1260"/>
      <c r="AK886" s="1260"/>
      <c r="AL886" s="1260"/>
      <c r="AM886" s="61"/>
      <c r="AO886" s="52"/>
      <c r="AP886" s="177"/>
      <c r="AQ886" s="1138">
        <f>SUM(AQ877:AQ885)</f>
        <v>0.1</v>
      </c>
      <c r="AR886" s="1139"/>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8">
        <f>SUM(AQ877:AR881)+AQ885</f>
        <v>0.1</v>
      </c>
      <c r="AR888" s="113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1" t="s">
        <v>874</v>
      </c>
      <c r="G890" s="1392"/>
      <c r="H890" s="1392"/>
      <c r="I890" s="1392"/>
      <c r="J890" s="1392"/>
      <c r="K890" s="1392"/>
      <c r="L890" s="1392"/>
      <c r="M890" s="1392"/>
      <c r="N890" s="1392"/>
      <c r="O890" s="1392"/>
      <c r="P890" s="1392"/>
      <c r="Q890" s="1392"/>
      <c r="R890" s="1392"/>
      <c r="S890" s="1392"/>
      <c r="T890" s="1393"/>
      <c r="U890" s="1329" t="s">
        <v>34</v>
      </c>
      <c r="V890" s="1330"/>
      <c r="W890" s="1330"/>
      <c r="X890" s="1330"/>
      <c r="Y890" s="1330"/>
      <c r="Z890" s="1330"/>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1" t="s">
        <v>903</v>
      </c>
      <c r="G891" s="1332"/>
      <c r="H891" s="1332"/>
      <c r="I891" s="1332"/>
      <c r="J891" s="1332"/>
      <c r="K891" s="1332"/>
      <c r="L891" s="1332"/>
      <c r="M891" s="1332"/>
      <c r="N891" s="1332"/>
      <c r="O891" s="1332"/>
      <c r="P891" s="1332"/>
      <c r="Q891" s="1332"/>
      <c r="R891" s="1332"/>
      <c r="S891" s="1332"/>
      <c r="T891" s="1548"/>
      <c r="U891" s="1331"/>
      <c r="V891" s="1332"/>
      <c r="W891" s="1332"/>
      <c r="X891" s="1332"/>
      <c r="Y891" s="1332"/>
      <c r="Z891" s="1332"/>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3"/>
      <c r="G892" s="1334"/>
      <c r="H892" s="1334"/>
      <c r="I892" s="1334"/>
      <c r="J892" s="1334"/>
      <c r="K892" s="1334"/>
      <c r="L892" s="1334"/>
      <c r="M892" s="1334"/>
      <c r="N892" s="1334"/>
      <c r="O892" s="1334"/>
      <c r="P892" s="1334"/>
      <c r="Q892" s="1334"/>
      <c r="R892" s="1334"/>
      <c r="S892" s="1334"/>
      <c r="T892" s="1549"/>
      <c r="U892" s="1333"/>
      <c r="V892" s="1334"/>
      <c r="W892" s="1334"/>
      <c r="X892" s="1334"/>
      <c r="Y892" s="1334"/>
      <c r="Z892" s="1334"/>
      <c r="AA892" s="168"/>
      <c r="AB892" s="1210" t="s">
        <v>424</v>
      </c>
      <c r="AC892" s="1210"/>
      <c r="AD892" s="1210"/>
      <c r="AE892" s="1210"/>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2" t="s">
        <v>592</v>
      </c>
      <c r="V893" s="1223"/>
      <c r="W893" s="1223"/>
      <c r="X893" s="1223"/>
      <c r="Y893" s="1223"/>
      <c r="Z893" s="1224"/>
      <c r="AA893" s="1186">
        <v>20675853</v>
      </c>
      <c r="AB893" s="1187"/>
      <c r="AC893" s="1187"/>
      <c r="AD893" s="1187"/>
      <c r="AE893" s="1187"/>
      <c r="AF893" s="1188"/>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2" t="s">
        <v>592</v>
      </c>
      <c r="V894" s="1223"/>
      <c r="W894" s="1223"/>
      <c r="X894" s="1223"/>
      <c r="Y894" s="1223"/>
      <c r="Z894" s="1224"/>
      <c r="AA894" s="1186">
        <f>AG618</f>
        <v>6500000</v>
      </c>
      <c r="AB894" s="1187"/>
      <c r="AC894" s="1187"/>
      <c r="AD894" s="1187"/>
      <c r="AE894" s="1187"/>
      <c r="AF894" s="1188"/>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2" t="s">
        <v>642</v>
      </c>
      <c r="V895" s="1223"/>
      <c r="W895" s="1223"/>
      <c r="X895" s="1223"/>
      <c r="Y895" s="1223"/>
      <c r="Z895" s="1224"/>
      <c r="AA895" s="1186"/>
      <c r="AB895" s="1187"/>
      <c r="AC895" s="1187"/>
      <c r="AD895" s="1187"/>
      <c r="AE895" s="1187"/>
      <c r="AF895" s="1188"/>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2" t="s">
        <v>642</v>
      </c>
      <c r="V896" s="1223"/>
      <c r="W896" s="1223"/>
      <c r="X896" s="1223"/>
      <c r="Y896" s="1223"/>
      <c r="Z896" s="1224"/>
      <c r="AA896" s="1186"/>
      <c r="AB896" s="1187"/>
      <c r="AC896" s="1187"/>
      <c r="AD896" s="1187"/>
      <c r="AE896" s="1187"/>
      <c r="AF896" s="1188"/>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2" t="s">
        <v>642</v>
      </c>
      <c r="V897" s="1223"/>
      <c r="W897" s="1223"/>
      <c r="X897" s="1223"/>
      <c r="Y897" s="1223"/>
      <c r="Z897" s="1224"/>
      <c r="AA897" s="1186"/>
      <c r="AB897" s="1187"/>
      <c r="AC897" s="1187"/>
      <c r="AD897" s="1187"/>
      <c r="AE897" s="1187"/>
      <c r="AF897" s="1188"/>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2" t="s">
        <v>642</v>
      </c>
      <c r="V898" s="1223"/>
      <c r="W898" s="1223"/>
      <c r="X898" s="1223"/>
      <c r="Y898" s="1223"/>
      <c r="Z898" s="1224"/>
      <c r="AA898" s="1186"/>
      <c r="AB898" s="1187"/>
      <c r="AC898" s="1187"/>
      <c r="AD898" s="1187"/>
      <c r="AE898" s="1187"/>
      <c r="AF898" s="1188"/>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2" t="s">
        <v>642</v>
      </c>
      <c r="V899" s="1223"/>
      <c r="W899" s="1223"/>
      <c r="X899" s="1223"/>
      <c r="Y899" s="1223"/>
      <c r="Z899" s="1224"/>
      <c r="AA899" s="1186"/>
      <c r="AB899" s="1187"/>
      <c r="AC899" s="1187"/>
      <c r="AD899" s="1187"/>
      <c r="AE899" s="1187"/>
      <c r="AF899" s="1188"/>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2" t="s">
        <v>642</v>
      </c>
      <c r="V900" s="1223"/>
      <c r="W900" s="1223"/>
      <c r="X900" s="1223"/>
      <c r="Y900" s="1223"/>
      <c r="Z900" s="1224"/>
      <c r="AA900" s="1186"/>
      <c r="AB900" s="1187"/>
      <c r="AC900" s="1187"/>
      <c r="AD900" s="1187"/>
      <c r="AE900" s="1187"/>
      <c r="AF900" s="1188"/>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2" t="s">
        <v>642</v>
      </c>
      <c r="V901" s="1223"/>
      <c r="W901" s="1223"/>
      <c r="X901" s="1223"/>
      <c r="Y901" s="1223"/>
      <c r="Z901" s="1224"/>
      <c r="AA901" s="1186"/>
      <c r="AB901" s="1187"/>
      <c r="AC901" s="1187"/>
      <c r="AD901" s="1187"/>
      <c r="AE901" s="1187"/>
      <c r="AF901" s="1188"/>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2" t="s">
        <v>642</v>
      </c>
      <c r="V902" s="1223"/>
      <c r="W902" s="1223"/>
      <c r="X902" s="1223"/>
      <c r="Y902" s="1223"/>
      <c r="Z902" s="1224"/>
      <c r="AA902" s="1186"/>
      <c r="AB902" s="1187"/>
      <c r="AC902" s="1187"/>
      <c r="AD902" s="1187"/>
      <c r="AE902" s="1187"/>
      <c r="AF902" s="1188"/>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22" t="s">
        <v>642</v>
      </c>
      <c r="V903" s="1223"/>
      <c r="W903" s="1223"/>
      <c r="X903" s="1223"/>
      <c r="Y903" s="1223"/>
      <c r="Z903" s="1224"/>
      <c r="AA903" s="1186"/>
      <c r="AB903" s="1187"/>
      <c r="AC903" s="1187"/>
      <c r="AD903" s="1187"/>
      <c r="AE903" s="1187"/>
      <c r="AF903" s="1188"/>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2" t="s">
        <v>642</v>
      </c>
      <c r="V904" s="1223"/>
      <c r="W904" s="1223"/>
      <c r="X904" s="1223"/>
      <c r="Y904" s="1223"/>
      <c r="Z904" s="1224"/>
      <c r="AA904" s="1186"/>
      <c r="AB904" s="1187"/>
      <c r="AC904" s="1187"/>
      <c r="AD904" s="1187"/>
      <c r="AE904" s="1187"/>
      <c r="AF904" s="1188"/>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2" t="s">
        <v>642</v>
      </c>
      <c r="V905" s="1223"/>
      <c r="W905" s="1223"/>
      <c r="X905" s="1223"/>
      <c r="Y905" s="1223"/>
      <c r="Z905" s="1224"/>
      <c r="AA905" s="1186"/>
      <c r="AB905" s="1187"/>
      <c r="AC905" s="1187"/>
      <c r="AD905" s="1187"/>
      <c r="AE905" s="1187"/>
      <c r="AF905" s="1188"/>
      <c r="AM905" s="1401">
        <f>G734+O778</f>
        <v>99</v>
      </c>
      <c r="AN905" s="140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22" t="s">
        <v>642</v>
      </c>
      <c r="V906" s="1223"/>
      <c r="W906" s="1223"/>
      <c r="X906" s="1223"/>
      <c r="Y906" s="1223"/>
      <c r="Z906" s="1224"/>
      <c r="AA906" s="1186"/>
      <c r="AB906" s="1187"/>
      <c r="AC906" s="1187"/>
      <c r="AD906" s="1187"/>
      <c r="AE906" s="1187"/>
      <c r="AF906" s="1188"/>
      <c r="AM906" s="52"/>
      <c r="AN906" s="21"/>
      <c r="AO906" s="1376">
        <f>ROUNDDOWN(X999/I999,2)</f>
        <v>0.28999999999999998</v>
      </c>
      <c r="AP906" s="1377"/>
      <c r="AQ906" s="1377"/>
      <c r="AR906" s="1378"/>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22" t="s">
        <v>642</v>
      </c>
      <c r="V907" s="1223"/>
      <c r="W907" s="1223"/>
      <c r="X907" s="1223"/>
      <c r="Y907" s="1223"/>
      <c r="Z907" s="1224"/>
      <c r="AA907" s="1186"/>
      <c r="AB907" s="1187"/>
      <c r="AC907" s="1187"/>
      <c r="AD907" s="1187"/>
      <c r="AE907" s="1187"/>
      <c r="AF907" s="1188"/>
      <c r="AM907" s="52"/>
      <c r="AN907" s="52"/>
      <c r="AO907" s="1355">
        <f>ROUNDDOWN(X1003/I1003,2)</f>
        <v>0</v>
      </c>
      <c r="AP907" s="1356"/>
      <c r="AQ907" s="1356"/>
      <c r="AR907" s="1357"/>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2" t="s">
        <v>723</v>
      </c>
      <c r="Q908" s="1223"/>
      <c r="R908" s="1223"/>
      <c r="S908" s="1223"/>
      <c r="T908" s="1224"/>
      <c r="U908" s="1222" t="s">
        <v>642</v>
      </c>
      <c r="V908" s="1223"/>
      <c r="W908" s="1223"/>
      <c r="X908" s="1223"/>
      <c r="Y908" s="1223"/>
      <c r="Z908" s="1224"/>
      <c r="AA908" s="1186"/>
      <c r="AB908" s="1187"/>
      <c r="AC908" s="1187"/>
      <c r="AD908" s="1187"/>
      <c r="AE908" s="1187"/>
      <c r="AF908" s="1188"/>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51" t="s">
        <v>357</v>
      </c>
      <c r="J909" s="1383"/>
      <c r="K909" s="1383"/>
      <c r="L909" s="1383"/>
      <c r="M909" s="1383"/>
      <c r="N909" s="1383"/>
      <c r="O909" s="1383"/>
      <c r="P909" s="1383"/>
      <c r="Q909" s="1383"/>
      <c r="R909" s="1383"/>
      <c r="S909" s="1383"/>
      <c r="T909" s="1384"/>
      <c r="U909" s="1222" t="s">
        <v>642</v>
      </c>
      <c r="V909" s="1223"/>
      <c r="W909" s="1223"/>
      <c r="X909" s="1223"/>
      <c r="Y909" s="1223"/>
      <c r="Z909" s="1224"/>
      <c r="AA909" s="1186"/>
      <c r="AB909" s="1187"/>
      <c r="AC909" s="1187"/>
      <c r="AD909" s="1187"/>
      <c r="AE909" s="1187"/>
      <c r="AF909" s="1188"/>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66" t="s">
        <v>357</v>
      </c>
      <c r="J910" s="1152"/>
      <c r="K910" s="1152"/>
      <c r="L910" s="1152"/>
      <c r="M910" s="1152"/>
      <c r="N910" s="1152"/>
      <c r="O910" s="1152"/>
      <c r="P910" s="1152"/>
      <c r="Q910" s="1152"/>
      <c r="R910" s="1152"/>
      <c r="S910" s="1152"/>
      <c r="T910" s="1153"/>
      <c r="U910" s="1222" t="s">
        <v>642</v>
      </c>
      <c r="V910" s="1223"/>
      <c r="W910" s="1223"/>
      <c r="X910" s="1223"/>
      <c r="Y910" s="1223"/>
      <c r="Z910" s="1224"/>
      <c r="AA910" s="1186"/>
      <c r="AB910" s="1187"/>
      <c r="AC910" s="1187"/>
      <c r="AD910" s="1187"/>
      <c r="AE910" s="1187"/>
      <c r="AF910" s="1188"/>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66" t="s">
        <v>357</v>
      </c>
      <c r="J911" s="1152"/>
      <c r="K911" s="1152"/>
      <c r="L911" s="1152"/>
      <c r="M911" s="1152"/>
      <c r="N911" s="1152"/>
      <c r="O911" s="1152"/>
      <c r="P911" s="1152"/>
      <c r="Q911" s="1152"/>
      <c r="R911" s="1152"/>
      <c r="S911" s="1152"/>
      <c r="T911" s="1153"/>
      <c r="U911" s="1222" t="s">
        <v>642</v>
      </c>
      <c r="V911" s="1223"/>
      <c r="W911" s="1223"/>
      <c r="X911" s="1223"/>
      <c r="Y911" s="1223"/>
      <c r="Z911" s="1224"/>
      <c r="AA911" s="1186"/>
      <c r="AB911" s="1187"/>
      <c r="AC911" s="1187"/>
      <c r="AD911" s="1187"/>
      <c r="AE911" s="1187"/>
      <c r="AF911" s="1188"/>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66" t="s">
        <v>357</v>
      </c>
      <c r="J912" s="1152"/>
      <c r="K912" s="1152"/>
      <c r="L912" s="1152"/>
      <c r="M912" s="1152"/>
      <c r="N912" s="1152"/>
      <c r="O912" s="1152"/>
      <c r="P912" s="1152"/>
      <c r="Q912" s="1152"/>
      <c r="R912" s="1152"/>
      <c r="S912" s="1152"/>
      <c r="T912" s="1153"/>
      <c r="U912" s="1222" t="s">
        <v>642</v>
      </c>
      <c r="V912" s="1223"/>
      <c r="W912" s="1223"/>
      <c r="X912" s="1223"/>
      <c r="Y912" s="1223"/>
      <c r="Z912" s="1224"/>
      <c r="AA912" s="1186"/>
      <c r="AB912" s="1187"/>
      <c r="AC912" s="1187"/>
      <c r="AD912" s="1187"/>
      <c r="AE912" s="1187"/>
      <c r="AF912" s="1188"/>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7">
        <v>43891</v>
      </c>
      <c r="N917" s="1212"/>
      <c r="O917" s="1212"/>
      <c r="P917" s="1212"/>
      <c r="Q917" s="1212"/>
      <c r="R917" s="1212"/>
      <c r="S917" s="1268"/>
      <c r="U917" s="103" t="s">
        <v>11</v>
      </c>
      <c r="V917" s="77"/>
      <c r="W917" s="77"/>
      <c r="X917" s="77"/>
      <c r="Y917" s="77"/>
      <c r="Z917" s="77"/>
      <c r="AA917" s="77"/>
      <c r="AB917" s="77"/>
      <c r="AC917" s="77"/>
      <c r="AD917" s="78"/>
      <c r="AE917" s="1267"/>
      <c r="AF917" s="1212"/>
      <c r="AG917" s="1212"/>
      <c r="AH917" s="1212"/>
      <c r="AI917" s="1212"/>
      <c r="AJ917" s="1212"/>
      <c r="AK917" s="1268"/>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6" t="s">
        <v>1734</v>
      </c>
      <c r="N918" s="1347"/>
      <c r="O918" s="1347"/>
      <c r="P918" s="1347"/>
      <c r="Q918" s="1347"/>
      <c r="R918" s="1347"/>
      <c r="S918" s="1348"/>
      <c r="U918" s="103" t="s">
        <v>12</v>
      </c>
      <c r="V918" s="77"/>
      <c r="W918" s="77"/>
      <c r="X918" s="77"/>
      <c r="Y918" s="77"/>
      <c r="Z918" s="77"/>
      <c r="AA918" s="77"/>
      <c r="AB918" s="77"/>
      <c r="AC918" s="77"/>
      <c r="AD918" s="78"/>
      <c r="AE918" s="1346"/>
      <c r="AF918" s="1347"/>
      <c r="AG918" s="1347"/>
      <c r="AH918" s="1347"/>
      <c r="AI918" s="1347"/>
      <c r="AJ918" s="1347"/>
      <c r="AK918" s="1348"/>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69" t="s">
        <v>1731</v>
      </c>
      <c r="K919" s="1370"/>
      <c r="L919" s="1370"/>
      <c r="M919" s="1370"/>
      <c r="N919" s="1370"/>
      <c r="O919" s="1370"/>
      <c r="P919" s="1370"/>
      <c r="Q919" s="1370"/>
      <c r="R919" s="1370"/>
      <c r="S919" s="1371"/>
      <c r="U919" s="103" t="s">
        <v>975</v>
      </c>
      <c r="V919" s="77"/>
      <c r="W919" s="77"/>
      <c r="AB919" s="1369" t="s">
        <v>329</v>
      </c>
      <c r="AC919" s="1370"/>
      <c r="AD919" s="1370"/>
      <c r="AE919" s="1370"/>
      <c r="AF919" s="1370"/>
      <c r="AG919" s="1370"/>
      <c r="AH919" s="1370"/>
      <c r="AI919" s="1370"/>
      <c r="AJ919" s="1370"/>
      <c r="AK919" s="1371"/>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2">
        <v>1</v>
      </c>
      <c r="N920" s="1359"/>
      <c r="O920" s="1359"/>
      <c r="P920" s="1359"/>
      <c r="Q920" s="1359"/>
      <c r="R920" s="1359"/>
      <c r="S920" s="1360"/>
      <c r="U920" s="103" t="s">
        <v>13</v>
      </c>
      <c r="V920" s="77"/>
      <c r="W920" s="77"/>
      <c r="X920" s="77"/>
      <c r="Y920" s="77"/>
      <c r="Z920" s="77"/>
      <c r="AA920" s="77"/>
      <c r="AB920" s="77"/>
      <c r="AC920" s="77"/>
      <c r="AD920" s="78"/>
      <c r="AE920" s="1358"/>
      <c r="AF920" s="1359"/>
      <c r="AG920" s="1359"/>
      <c r="AH920" s="1359"/>
      <c r="AI920" s="1359"/>
      <c r="AJ920" s="1359"/>
      <c r="AK920" s="1360"/>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3">
        <v>99</v>
      </c>
      <c r="N921" s="1144"/>
      <c r="O921" s="1144"/>
      <c r="P921" s="1144"/>
      <c r="Q921" s="1144"/>
      <c r="R921" s="1144"/>
      <c r="S921" s="1145"/>
      <c r="U921" s="103" t="s">
        <v>14</v>
      </c>
      <c r="V921" s="77"/>
      <c r="W921" s="77"/>
      <c r="X921" s="77"/>
      <c r="Y921" s="77"/>
      <c r="Z921" s="77"/>
      <c r="AA921" s="77"/>
      <c r="AB921" s="77"/>
      <c r="AC921" s="77"/>
      <c r="AD921" s="78"/>
      <c r="AE921" s="1143"/>
      <c r="AF921" s="1144"/>
      <c r="AG921" s="1144"/>
      <c r="AH921" s="1144"/>
      <c r="AI921" s="1144"/>
      <c r="AJ921" s="1144"/>
      <c r="AK921" s="114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6">
        <v>1966140</v>
      </c>
      <c r="N922" s="1187"/>
      <c r="O922" s="1187"/>
      <c r="P922" s="1187"/>
      <c r="Q922" s="1187"/>
      <c r="R922" s="1187"/>
      <c r="S922" s="1188"/>
      <c r="U922" s="103" t="s">
        <v>15</v>
      </c>
      <c r="V922" s="77"/>
      <c r="W922" s="77"/>
      <c r="X922" s="77"/>
      <c r="Y922" s="77"/>
      <c r="Z922" s="77"/>
      <c r="AA922" s="77"/>
      <c r="AB922" s="77"/>
      <c r="AC922" s="77"/>
      <c r="AD922" s="78"/>
      <c r="AE922" s="1186"/>
      <c r="AF922" s="1187"/>
      <c r="AG922" s="1187"/>
      <c r="AH922" s="1187"/>
      <c r="AI922" s="1187"/>
      <c r="AJ922" s="1187"/>
      <c r="AK922" s="1188"/>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6">
        <f>20*M922</f>
        <v>39322800</v>
      </c>
      <c r="N923" s="1187"/>
      <c r="O923" s="1187"/>
      <c r="P923" s="1187"/>
      <c r="Q923" s="1187"/>
      <c r="R923" s="1187"/>
      <c r="S923" s="1188"/>
      <c r="U923" s="103" t="s">
        <v>16</v>
      </c>
      <c r="V923" s="77"/>
      <c r="W923" s="77"/>
      <c r="X923" s="77"/>
      <c r="Y923" s="77"/>
      <c r="Z923" s="77"/>
      <c r="AA923" s="77"/>
      <c r="AB923" s="77"/>
      <c r="AC923" s="77"/>
      <c r="AD923" s="78"/>
      <c r="AE923" s="1186"/>
      <c r="AF923" s="1187"/>
      <c r="AG923" s="1187"/>
      <c r="AH923" s="1187"/>
      <c r="AI923" s="1187"/>
      <c r="AJ923" s="1187"/>
      <c r="AK923" s="1188"/>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1">
        <v>20</v>
      </c>
      <c r="N924" s="1342"/>
      <c r="O924" s="1342"/>
      <c r="P924" s="1342"/>
      <c r="Q924" s="1342"/>
      <c r="R924" s="1342"/>
      <c r="S924" s="1343"/>
      <c r="U924" s="103" t="s">
        <v>621</v>
      </c>
      <c r="V924" s="77"/>
      <c r="W924" s="77"/>
      <c r="X924" s="77"/>
      <c r="Y924" s="77"/>
      <c r="Z924" s="77"/>
      <c r="AA924" s="77"/>
      <c r="AB924" s="77"/>
      <c r="AC924" s="77"/>
      <c r="AD924" s="78"/>
      <c r="AE924" s="1341"/>
      <c r="AF924" s="1342"/>
      <c r="AG924" s="1342"/>
      <c r="AH924" s="1342"/>
      <c r="AI924" s="1342"/>
      <c r="AJ924" s="1342"/>
      <c r="AK924" s="1343"/>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3"/>
      <c r="N929" s="1204"/>
      <c r="O929" s="1204"/>
      <c r="P929" s="1204"/>
      <c r="Q929" s="1204"/>
      <c r="R929" s="1204"/>
      <c r="S929" s="1205"/>
      <c r="T929" s="103" t="s">
        <v>872</v>
      </c>
      <c r="U929" s="77"/>
      <c r="V929" s="77"/>
      <c r="W929" s="77"/>
      <c r="X929" s="77"/>
      <c r="Y929" s="77"/>
      <c r="Z929" s="78"/>
      <c r="AA929" s="1203"/>
      <c r="AB929" s="1204"/>
      <c r="AC929" s="1204"/>
      <c r="AD929" s="1204"/>
      <c r="AE929" s="1204"/>
      <c r="AF929" s="1204"/>
      <c r="AG929" s="1205"/>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3"/>
      <c r="N930" s="1204"/>
      <c r="O930" s="1204"/>
      <c r="P930" s="1204"/>
      <c r="Q930" s="1204"/>
      <c r="R930" s="1204"/>
      <c r="S930" s="1205"/>
      <c r="T930" s="103" t="s">
        <v>871</v>
      </c>
      <c r="U930" s="77"/>
      <c r="V930" s="77"/>
      <c r="W930" s="77"/>
      <c r="X930" s="77"/>
      <c r="Y930" s="77"/>
      <c r="Z930" s="78"/>
      <c r="AA930" s="1203"/>
      <c r="AB930" s="1204"/>
      <c r="AC930" s="1204"/>
      <c r="AD930" s="1204"/>
      <c r="AE930" s="1204"/>
      <c r="AF930" s="1204"/>
      <c r="AG930" s="1205"/>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3" t="s">
        <v>642</v>
      </c>
      <c r="N931" s="1364"/>
      <c r="O931" s="1364"/>
      <c r="P931" s="1364"/>
      <c r="Q931" s="1364"/>
      <c r="R931" s="1364"/>
      <c r="S931" s="1365"/>
      <c r="T931" s="76" t="s">
        <v>360</v>
      </c>
      <c r="U931" s="77"/>
      <c r="V931" s="77"/>
      <c r="W931" s="77"/>
      <c r="X931" s="77"/>
      <c r="Y931" s="77"/>
      <c r="Z931" s="78"/>
      <c r="AA931" s="1203"/>
      <c r="AB931" s="1204"/>
      <c r="AC931" s="1204"/>
      <c r="AD931" s="1204"/>
      <c r="AE931" s="1204"/>
      <c r="AF931" s="1204"/>
      <c r="AG931" s="1205"/>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3"/>
      <c r="N932" s="1204"/>
      <c r="O932" s="1204"/>
      <c r="P932" s="1204"/>
      <c r="Q932" s="1204"/>
      <c r="R932" s="1204"/>
      <c r="S932" s="1205"/>
      <c r="T932" s="76" t="s">
        <v>361</v>
      </c>
      <c r="U932" s="77"/>
      <c r="V932" s="77"/>
      <c r="W932" s="77"/>
      <c r="X932" s="77"/>
      <c r="Y932" s="77"/>
      <c r="Z932" s="78"/>
      <c r="AA932" s="1203"/>
      <c r="AB932" s="1204"/>
      <c r="AC932" s="1204"/>
      <c r="AD932" s="1204"/>
      <c r="AE932" s="1204"/>
      <c r="AF932" s="1204"/>
      <c r="AG932" s="1205"/>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3" t="s">
        <v>1733</v>
      </c>
      <c r="N933" s="1204"/>
      <c r="O933" s="1204"/>
      <c r="P933" s="1204"/>
      <c r="Q933" s="1204"/>
      <c r="R933" s="1204"/>
      <c r="S933" s="1205"/>
      <c r="T933" s="76" t="s">
        <v>408</v>
      </c>
      <c r="U933" s="77"/>
      <c r="V933" s="77"/>
      <c r="W933" s="77"/>
      <c r="X933" s="77"/>
      <c r="Y933" s="77"/>
      <c r="Z933" s="78"/>
      <c r="AA933" s="1203"/>
      <c r="AB933" s="1204"/>
      <c r="AC933" s="1204"/>
      <c r="AD933" s="1204"/>
      <c r="AE933" s="1204"/>
      <c r="AF933" s="1204"/>
      <c r="AG933" s="1205"/>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2" t="s">
        <v>1732</v>
      </c>
      <c r="N934" s="1353"/>
      <c r="O934" s="1353"/>
      <c r="P934" s="1353"/>
      <c r="Q934" s="1353"/>
      <c r="R934" s="1353"/>
      <c r="S934" s="1354"/>
      <c r="T934" s="1324"/>
      <c r="U934" s="1325"/>
      <c r="V934" s="1325"/>
      <c r="W934" s="1325"/>
      <c r="X934" s="1325"/>
      <c r="Y934" s="1325"/>
      <c r="Z934" s="1326"/>
      <c r="AA934" s="1203"/>
      <c r="AB934" s="1204"/>
      <c r="AC934" s="1204"/>
      <c r="AD934" s="1204"/>
      <c r="AE934" s="1204"/>
      <c r="AF934" s="1204"/>
      <c r="AG934" s="1205"/>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3"/>
      <c r="N935" s="1204"/>
      <c r="O935" s="1204"/>
      <c r="P935" s="1204"/>
      <c r="Q935" s="1204"/>
      <c r="R935" s="1204"/>
      <c r="S935" s="1205"/>
      <c r="T935" s="1324"/>
      <c r="U935" s="1325"/>
      <c r="V935" s="1325"/>
      <c r="W935" s="1325"/>
      <c r="X935" s="1325"/>
      <c r="Y935" s="1325"/>
      <c r="Z935" s="1326"/>
      <c r="AA935" s="1203"/>
      <c r="AB935" s="1204"/>
      <c r="AC935" s="1204"/>
      <c r="AD935" s="1204"/>
      <c r="AE935" s="1204"/>
      <c r="AF935" s="1204"/>
      <c r="AG935" s="1205"/>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5" t="s">
        <v>592</v>
      </c>
      <c r="P936" s="1296"/>
      <c r="Q936" s="142"/>
      <c r="R936" s="142"/>
      <c r="S936" s="143"/>
      <c r="T936" s="71" t="s">
        <v>177</v>
      </c>
      <c r="U936" s="72"/>
      <c r="V936" s="72"/>
      <c r="W936" s="1403" t="s">
        <v>357</v>
      </c>
      <c r="X936" s="1163"/>
      <c r="Y936" s="1163"/>
      <c r="Z936" s="1163"/>
      <c r="AA936" s="1163"/>
      <c r="AB936" s="1163"/>
      <c r="AC936" s="1163"/>
      <c r="AD936" s="1163"/>
      <c r="AE936" s="1163"/>
      <c r="AF936" s="1163"/>
      <c r="AG936" s="116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7" t="s">
        <v>36</v>
      </c>
      <c r="G937" s="1298"/>
      <c r="H937" s="1298"/>
      <c r="I937" s="1298"/>
      <c r="J937" s="1298"/>
      <c r="K937" s="1298"/>
      <c r="L937" s="1298"/>
      <c r="M937" s="1203">
        <f>10*1641216</f>
        <v>16412160</v>
      </c>
      <c r="N937" s="1204"/>
      <c r="O937" s="1204"/>
      <c r="P937" s="1204"/>
      <c r="Q937" s="1204"/>
      <c r="R937" s="1204"/>
      <c r="S937" s="1205"/>
      <c r="T937" s="79"/>
      <c r="U937" s="80"/>
      <c r="V937" s="80"/>
      <c r="W937" s="80"/>
      <c r="X937" s="80"/>
      <c r="Y937" s="80"/>
      <c r="Z937" s="196" t="s">
        <v>141</v>
      </c>
      <c r="AA937" s="1397"/>
      <c r="AB937" s="1398"/>
      <c r="AC937" s="1398"/>
      <c r="AD937" s="1398"/>
      <c r="AE937" s="1398"/>
      <c r="AF937" s="1398"/>
      <c r="AG937" s="139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9" t="s">
        <v>595</v>
      </c>
      <c r="B941" s="1259"/>
      <c r="C941" s="1259"/>
      <c r="D941" s="1259"/>
      <c r="E941" s="1259"/>
      <c r="F941" s="1259"/>
      <c r="G941" s="1259"/>
      <c r="H941" s="1259"/>
      <c r="I941" s="1259"/>
      <c r="J941" s="1259"/>
      <c r="K941" s="1259"/>
      <c r="L941" s="1259"/>
      <c r="M941" s="1259"/>
      <c r="N941" s="1259"/>
      <c r="O941" s="1259"/>
      <c r="P941" s="1259"/>
      <c r="Q941" s="1259"/>
      <c r="R941" s="1259"/>
      <c r="S941" s="1259"/>
      <c r="T941" s="1259"/>
      <c r="U941" s="1259"/>
      <c r="V941" s="1259"/>
      <c r="W941" s="1259"/>
      <c r="X941" s="1259"/>
      <c r="Y941" s="1259"/>
      <c r="Z941" s="1259"/>
      <c r="AA941" s="1259"/>
      <c r="AB941" s="1259"/>
      <c r="AC941" s="1259"/>
      <c r="AD941" s="1259"/>
      <c r="AE941" s="1259"/>
      <c r="AF941" s="1259"/>
      <c r="AG941" s="1259"/>
      <c r="AH941" s="1259"/>
      <c r="AI941" s="1259"/>
      <c r="AJ941" s="1259"/>
      <c r="AK941" s="1259"/>
      <c r="AL941" s="1259"/>
      <c r="AM941" s="52"/>
      <c r="AN941" s="52"/>
      <c r="AO941" s="21"/>
      <c r="AP941" s="21"/>
      <c r="AQ941" s="21"/>
      <c r="AR941" s="21"/>
      <c r="AS941" s="21"/>
      <c r="AT941" s="1147"/>
      <c r="AU941" s="1147"/>
      <c r="AV941" s="1147"/>
      <c r="AW941" s="1147"/>
      <c r="AX941" s="1147"/>
      <c r="AY941" s="1147"/>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0"/>
      <c r="B942" s="1260"/>
      <c r="C942" s="1260"/>
      <c r="D942" s="1260"/>
      <c r="E942" s="1260"/>
      <c r="F942" s="1260"/>
      <c r="G942" s="1260"/>
      <c r="H942" s="1260"/>
      <c r="I942" s="1260"/>
      <c r="J942" s="1260"/>
      <c r="K942" s="1260"/>
      <c r="L942" s="1260"/>
      <c r="M942" s="1260"/>
      <c r="N942" s="1260"/>
      <c r="O942" s="1260"/>
      <c r="P942" s="1260"/>
      <c r="Q942" s="1260"/>
      <c r="R942" s="1260"/>
      <c r="S942" s="1260"/>
      <c r="T942" s="1260"/>
      <c r="U942" s="1260"/>
      <c r="V942" s="1260"/>
      <c r="W942" s="1260"/>
      <c r="X942" s="1260"/>
      <c r="Y942" s="1260"/>
      <c r="Z942" s="1260"/>
      <c r="AA942" s="1260"/>
      <c r="AB942" s="1260"/>
      <c r="AC942" s="1260"/>
      <c r="AD942" s="1260"/>
      <c r="AE942" s="1260"/>
      <c r="AF942" s="1260"/>
      <c r="AG942" s="1260"/>
      <c r="AH942" s="1260"/>
      <c r="AI942" s="1260"/>
      <c r="AJ942" s="1260"/>
      <c r="AK942" s="1260"/>
      <c r="AL942" s="126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1" t="s">
        <v>689</v>
      </c>
      <c r="C946" s="1361"/>
      <c r="D946" s="1361"/>
      <c r="E946" s="1361"/>
      <c r="F946" s="1361"/>
      <c r="G946" s="1361"/>
      <c r="H946" s="1361"/>
      <c r="I946" s="1361"/>
      <c r="J946" s="1361"/>
      <c r="K946" s="1361"/>
      <c r="L946" s="1361" t="s">
        <v>690</v>
      </c>
      <c r="M946" s="1361"/>
      <c r="N946" s="1361"/>
      <c r="O946" s="1361"/>
      <c r="P946" s="1361"/>
      <c r="Q946" s="1361"/>
      <c r="R946" s="1361"/>
      <c r="S946" s="1361"/>
      <c r="T946" s="1361"/>
      <c r="U946" s="1361"/>
      <c r="V946" s="1361" t="s">
        <v>691</v>
      </c>
      <c r="W946" s="1361"/>
      <c r="X946" s="1361"/>
      <c r="Y946" s="1361"/>
      <c r="Z946" s="1361"/>
      <c r="AA946" s="1361"/>
      <c r="AB946" s="1361"/>
      <c r="AC946" s="1361"/>
      <c r="AD946" s="1372" t="s">
        <v>692</v>
      </c>
      <c r="AE946" s="1373"/>
      <c r="AF946" s="1373"/>
      <c r="AG946" s="1373"/>
      <c r="AH946" s="1373"/>
      <c r="AI946" s="1373"/>
      <c r="AJ946" s="1373"/>
      <c r="AK946" s="1374"/>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1" t="s">
        <v>684</v>
      </c>
      <c r="C947" s="1202"/>
      <c r="D947" s="1202"/>
      <c r="E947" s="1202"/>
      <c r="F947" s="1202"/>
      <c r="G947" s="1202"/>
      <c r="H947" s="1202"/>
      <c r="I947" s="1202"/>
      <c r="J947" s="1202"/>
      <c r="K947" s="1202"/>
      <c r="L947" s="1338">
        <f>IF(ISNA(IF($BA$779="4%",(INDEX($BC$789:$BG$846,MATCH($BO$779,$BB$789:$BB$846,0),MATCH(B947,$BC$788:$BG$788,0))),(INDEX($BJ$789:$BN$846,MATCH($BO$779,$BI$789:$BI$846,0),MATCH(B947,$BJ$788:$BN$788,0))))),0,IF($BA$779="4%",(INDEX($BC$789:$BG$846,MATCH($BO$779,$BB$789:$BB$846,0),MATCH(B947,$BC$788:$BG$788,0))),(INDEX($BJ$789:$BN$846,MATCH($BO$779,$BI$789:$BI$846,0),MATCH(B947,$BJ$788:$BN$788,0)))))</f>
        <v>285299</v>
      </c>
      <c r="M947" s="1339"/>
      <c r="N947" s="1339"/>
      <c r="O947" s="1339"/>
      <c r="P947" s="1339"/>
      <c r="Q947" s="1339"/>
      <c r="R947" s="1339"/>
      <c r="S947" s="1339"/>
      <c r="T947" s="1339"/>
      <c r="U947" s="1340"/>
      <c r="V947" s="1368">
        <f>BA635</f>
        <v>0</v>
      </c>
      <c r="W947" s="1368"/>
      <c r="X947" s="1368"/>
      <c r="Y947" s="1368"/>
      <c r="Z947" s="1368"/>
      <c r="AA947" s="1368"/>
      <c r="AB947" s="1368"/>
      <c r="AC947" s="1368"/>
      <c r="AD947" s="1283">
        <f>IF(ISERROR((L947*V947)),0,(L947*V947))</f>
        <v>0</v>
      </c>
      <c r="AE947" s="1284"/>
      <c r="AF947" s="1284"/>
      <c r="AG947" s="1284"/>
      <c r="AH947" s="1284"/>
      <c r="AI947" s="1284"/>
      <c r="AJ947" s="1284"/>
      <c r="AK947" s="128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1" t="s">
        <v>348</v>
      </c>
      <c r="C948" s="1201"/>
      <c r="D948" s="1201"/>
      <c r="E948" s="1201"/>
      <c r="F948" s="1201"/>
      <c r="G948" s="1201"/>
      <c r="H948" s="1201"/>
      <c r="I948" s="1201"/>
      <c r="J948" s="1201"/>
      <c r="K948" s="1201"/>
      <c r="L948" s="1338">
        <f>IF(ISNA(IF($BA$779="4%",(INDEX($BC$789:$BG$846,MATCH($BO$779,$BB$789:$BB$846,0),MATCH(B948,$BC$788:$BG$788,0))),(INDEX($BJ$789:$BN$846,MATCH($BO$779,$BI$789:$BI$846,0),MATCH(B948,$BJ$788:$BN$788,0))))),0,IF($BA$779="4%",(INDEX($BC$789:$BG$846,MATCH($BO$779,$BB$789:$BB$846,0),MATCH(B948,$BC$788:$BG$788,0))),(INDEX($BJ$789:$BN$846,MATCH($BO$779,$BI$789:$BI$846,0),MATCH(B948,$BJ$788:$BN$788,0)))))</f>
        <v>328947</v>
      </c>
      <c r="M948" s="1339"/>
      <c r="N948" s="1339"/>
      <c r="O948" s="1339"/>
      <c r="P948" s="1339"/>
      <c r="Q948" s="1339"/>
      <c r="R948" s="1339"/>
      <c r="S948" s="1339"/>
      <c r="T948" s="1339"/>
      <c r="U948" s="1340"/>
      <c r="V948" s="1368">
        <f>BF635</f>
        <v>99</v>
      </c>
      <c r="W948" s="1368"/>
      <c r="X948" s="1368"/>
      <c r="Y948" s="1368"/>
      <c r="Z948" s="1368"/>
      <c r="AA948" s="1368"/>
      <c r="AB948" s="1368"/>
      <c r="AC948" s="1368"/>
      <c r="AD948" s="1283">
        <f>IF(ISERROR((L948*V948)),0,(L948*V948))</f>
        <v>32565753</v>
      </c>
      <c r="AE948" s="1284"/>
      <c r="AF948" s="1284"/>
      <c r="AG948" s="1284"/>
      <c r="AH948" s="1284"/>
      <c r="AI948" s="1284"/>
      <c r="AJ948" s="1284"/>
      <c r="AK948" s="128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1" t="s">
        <v>170</v>
      </c>
      <c r="C949" s="1201"/>
      <c r="D949" s="1201"/>
      <c r="E949" s="1201"/>
      <c r="F949" s="1201"/>
      <c r="G949" s="1201"/>
      <c r="H949" s="1201"/>
      <c r="I949" s="1201"/>
      <c r="J949" s="1201"/>
      <c r="K949" s="1201"/>
      <c r="L949" s="1338">
        <f>IF(ISNA(IF($BA$779="4%",(INDEX($BC$789:$BG$846,MATCH($BO$779,$BB$789:$BB$846,0),MATCH(B949,$BC$788:$BG$788,0))),(INDEX($BJ$789:$BN$846,MATCH($BO$779,$BI$789:$BI$846,0),MATCH(B949,$BJ$788:$BN$788,0))))),0,IF($BA$779="4%",(INDEX($BC$789:$BG$846,MATCH($BO$779,$BB$789:$BB$846,0),MATCH(B949,$BC$788:$BG$788,0))),(INDEX($BJ$789:$BN$846,MATCH($BO$779,$BI$789:$BI$846,0),MATCH(B949,$BJ$788:$BN$788,0)))))</f>
        <v>396800</v>
      </c>
      <c r="M949" s="1339"/>
      <c r="N949" s="1339"/>
      <c r="O949" s="1339"/>
      <c r="P949" s="1339"/>
      <c r="Q949" s="1339"/>
      <c r="R949" s="1339"/>
      <c r="S949" s="1339"/>
      <c r="T949" s="1339"/>
      <c r="U949" s="1340"/>
      <c r="V949" s="1368">
        <f>BK635</f>
        <v>1</v>
      </c>
      <c r="W949" s="1368"/>
      <c r="X949" s="1368"/>
      <c r="Y949" s="1368"/>
      <c r="Z949" s="1368"/>
      <c r="AA949" s="1368"/>
      <c r="AB949" s="1368"/>
      <c r="AC949" s="1368"/>
      <c r="AD949" s="1283">
        <f>IF(ISERROR((L949*V949)),0,(L949*V949))</f>
        <v>396800</v>
      </c>
      <c r="AE949" s="1284"/>
      <c r="AF949" s="1284"/>
      <c r="AG949" s="1284"/>
      <c r="AH949" s="1284"/>
      <c r="AI949" s="1284"/>
      <c r="AJ949" s="1284"/>
      <c r="AK949" s="128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1" t="s">
        <v>171</v>
      </c>
      <c r="C950" s="1201"/>
      <c r="D950" s="1201"/>
      <c r="E950" s="1201"/>
      <c r="F950" s="1201"/>
      <c r="G950" s="1201"/>
      <c r="H950" s="1201"/>
      <c r="I950" s="1201"/>
      <c r="J950" s="1201"/>
      <c r="K950" s="1201"/>
      <c r="L950" s="1338">
        <f>IF(ISNA(IF($BA$779="4%",(INDEX($BC$789:$BG$846,MATCH($BO$779,$BB$789:$BB$846,0),MATCH(B950,$BC$788:$BG$788,0))),(INDEX($BJ$789:$BN$846,MATCH($BO$779,$BI$789:$BI$846,0),MATCH(B950,$BJ$788:$BN$788,0))))),0,IF($BA$779="4%",(INDEX($BC$789:$BG$846,MATCH($BO$779,$BB$789:$BB$846,0),MATCH(B950,$BC$788:$BG$788,0))),(INDEX($BJ$789:$BN$846,MATCH($BO$779,$BI$789:$BI$846,0),MATCH(B950,$BJ$788:$BN$788,0)))))</f>
        <v>507904</v>
      </c>
      <c r="M950" s="1339"/>
      <c r="N950" s="1339"/>
      <c r="O950" s="1339"/>
      <c r="P950" s="1339"/>
      <c r="Q950" s="1339"/>
      <c r="R950" s="1339"/>
      <c r="S950" s="1339"/>
      <c r="T950" s="1339"/>
      <c r="U950" s="1340"/>
      <c r="V950" s="1368">
        <f>BP635</f>
        <v>0</v>
      </c>
      <c r="W950" s="1368"/>
      <c r="X950" s="1368"/>
      <c r="Y950" s="1368"/>
      <c r="Z950" s="1368"/>
      <c r="AA950" s="1368"/>
      <c r="AB950" s="1368"/>
      <c r="AC950" s="1368"/>
      <c r="AD950" s="1283">
        <f>IF(ISERROR((L950*V950)),0,(L950*V950))</f>
        <v>0</v>
      </c>
      <c r="AE950" s="1284"/>
      <c r="AF950" s="1284"/>
      <c r="AG950" s="1284"/>
      <c r="AH950" s="1284"/>
      <c r="AI950" s="1284"/>
      <c r="AJ950" s="1284"/>
      <c r="AK950" s="128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1" t="s">
        <v>507</v>
      </c>
      <c r="C951" s="1201"/>
      <c r="D951" s="1201"/>
      <c r="E951" s="1201"/>
      <c r="F951" s="1201"/>
      <c r="G951" s="1201"/>
      <c r="H951" s="1201"/>
      <c r="I951" s="1201"/>
      <c r="J951" s="1201"/>
      <c r="K951" s="1201"/>
      <c r="L951" s="1338">
        <f>IF(ISNA(IF($BA$779="4%",(INDEX($BC$789:$BG$846,MATCH($BO$779,$BB$789:$BB$846,0),MATCH(B951,$BC$788:$BG$788,0))),(INDEX($BJ$789:$BN$846,MATCH($BO$779,$BI$789:$BI$846,0),MATCH(B951,$BJ$788:$BN$788,0))))),0,IF($BA$779="4%",(INDEX($BC$789:$BG$846,MATCH($BO$779,$BB$789:$BB$846,0),MATCH(B951,$BC$788:$BG$788,0))),(INDEX($BJ$789:$BN$846,MATCH($BO$779,$BI$789:$BI$846,0),MATCH(B951,$BJ$788:$BN$788,0)))))</f>
        <v>565837</v>
      </c>
      <c r="M951" s="1339"/>
      <c r="N951" s="1339"/>
      <c r="O951" s="1339"/>
      <c r="P951" s="1339"/>
      <c r="Q951" s="1339"/>
      <c r="R951" s="1339"/>
      <c r="S951" s="1339"/>
      <c r="T951" s="1339"/>
      <c r="U951" s="1340"/>
      <c r="V951" s="1368">
        <f>BZ635+BU635</f>
        <v>0</v>
      </c>
      <c r="W951" s="1368"/>
      <c r="X951" s="1368"/>
      <c r="Y951" s="1368"/>
      <c r="Z951" s="1368"/>
      <c r="AA951" s="1368"/>
      <c r="AB951" s="1368"/>
      <c r="AC951" s="1368"/>
      <c r="AD951" s="1283">
        <f>IF(ISERROR((L951*V951)),0,(L951*V951))</f>
        <v>0</v>
      </c>
      <c r="AE951" s="1284"/>
      <c r="AF951" s="1284"/>
      <c r="AG951" s="1284"/>
      <c r="AH951" s="1284"/>
      <c r="AI951" s="1284"/>
      <c r="AJ951" s="1284"/>
      <c r="AK951" s="128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6" t="s">
        <v>873</v>
      </c>
      <c r="C952" s="1157"/>
      <c r="D952" s="1157"/>
      <c r="E952" s="1157"/>
      <c r="F952" s="1157"/>
      <c r="G952" s="1157"/>
      <c r="H952" s="1157"/>
      <c r="I952" s="1157"/>
      <c r="J952" s="1157"/>
      <c r="K952" s="1157"/>
      <c r="L952" s="1157"/>
      <c r="M952" s="1157"/>
      <c r="N952" s="1157"/>
      <c r="O952" s="1157"/>
      <c r="P952" s="1157"/>
      <c r="Q952" s="1157"/>
      <c r="R952" s="1157"/>
      <c r="S952" s="1157"/>
      <c r="T952" s="1157"/>
      <c r="U952" s="1158"/>
      <c r="V952" s="1394">
        <f>SUM(V947:AC951)</f>
        <v>100</v>
      </c>
      <c r="W952" s="1395"/>
      <c r="X952" s="1395"/>
      <c r="Y952" s="1395"/>
      <c r="Z952" s="1395"/>
      <c r="AA952" s="1395"/>
      <c r="AB952" s="1395"/>
      <c r="AC952" s="1396"/>
      <c r="AD952" s="1283"/>
      <c r="AE952" s="1284"/>
      <c r="AF952" s="1284"/>
      <c r="AG952" s="1284"/>
      <c r="AH952" s="1284"/>
      <c r="AI952" s="1284"/>
      <c r="AJ952" s="1284"/>
      <c r="AK952" s="128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5" t="s">
        <v>559</v>
      </c>
      <c r="C953" s="1336"/>
      <c r="D953" s="1336"/>
      <c r="E953" s="1336"/>
      <c r="F953" s="1336"/>
      <c r="G953" s="1336"/>
      <c r="H953" s="1336"/>
      <c r="I953" s="1336"/>
      <c r="J953" s="1336"/>
      <c r="K953" s="1336"/>
      <c r="L953" s="1336"/>
      <c r="M953" s="1336"/>
      <c r="N953" s="1336"/>
      <c r="O953" s="1336"/>
      <c r="P953" s="1336"/>
      <c r="Q953" s="1336"/>
      <c r="R953" s="1336"/>
      <c r="S953" s="1336"/>
      <c r="T953" s="1336"/>
      <c r="U953" s="1336"/>
      <c r="V953" s="1336"/>
      <c r="W953" s="1336"/>
      <c r="X953" s="1336"/>
      <c r="Y953" s="1336"/>
      <c r="Z953" s="1336"/>
      <c r="AA953" s="1336"/>
      <c r="AB953" s="1336"/>
      <c r="AC953" s="1337"/>
      <c r="AD953" s="1263">
        <f>SUM(AD947:AK951)</f>
        <v>32962553</v>
      </c>
      <c r="AE953" s="1264"/>
      <c r="AF953" s="1264"/>
      <c r="AG953" s="1264"/>
      <c r="AH953" s="1264"/>
      <c r="AI953" s="1264"/>
      <c r="AJ953" s="1264"/>
      <c r="AK953" s="1265"/>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4" t="s">
        <v>720</v>
      </c>
      <c r="AA954" s="1545"/>
      <c r="AB954" s="1545"/>
      <c r="AC954" s="154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48" t="s">
        <v>1483</v>
      </c>
      <c r="E955" s="1249"/>
      <c r="F955" s="1249"/>
      <c r="G955" s="1249"/>
      <c r="H955" s="1249"/>
      <c r="I955" s="1249"/>
      <c r="J955" s="1249"/>
      <c r="K955" s="1249"/>
      <c r="L955" s="1249"/>
      <c r="M955" s="1249"/>
      <c r="N955" s="1249"/>
      <c r="O955" s="1249"/>
      <c r="P955" s="1249"/>
      <c r="Q955" s="1249"/>
      <c r="R955" s="1249"/>
      <c r="S955" s="1249"/>
      <c r="T955" s="1249"/>
      <c r="U955" s="1249"/>
      <c r="V955" s="1249"/>
      <c r="W955" s="1249"/>
      <c r="X955" s="1249"/>
      <c r="Y955" s="1250"/>
      <c r="Z955" s="115"/>
      <c r="AA955" s="1366" t="s">
        <v>723</v>
      </c>
      <c r="AB955" s="1367"/>
      <c r="AC955" s="128"/>
      <c r="AD955" s="1177">
        <f>ROUND(IF(AND(AA955="yes",D957&gt;0),AD953*0.2,0),0)</f>
        <v>0</v>
      </c>
      <c r="AE955" s="1177"/>
      <c r="AF955" s="1177"/>
      <c r="AG955" s="1177"/>
      <c r="AH955" s="1177"/>
      <c r="AI955" s="1177"/>
      <c r="AJ955" s="1177"/>
      <c r="AK955" s="117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6" t="s">
        <v>1484</v>
      </c>
      <c r="E956" s="1577"/>
      <c r="F956" s="1577"/>
      <c r="G956" s="1577"/>
      <c r="H956" s="1577"/>
      <c r="I956" s="1577"/>
      <c r="J956" s="1577"/>
      <c r="K956" s="1577"/>
      <c r="L956" s="1577"/>
      <c r="M956" s="1577"/>
      <c r="N956" s="1577"/>
      <c r="O956" s="1577"/>
      <c r="P956" s="1577"/>
      <c r="Q956" s="1577"/>
      <c r="R956" s="1577"/>
      <c r="S956" s="1577"/>
      <c r="T956" s="1577"/>
      <c r="U956" s="1577"/>
      <c r="V956" s="1577"/>
      <c r="W956" s="1577"/>
      <c r="X956" s="1577"/>
      <c r="Y956" s="1578"/>
      <c r="Z956" s="115"/>
      <c r="AA956" s="115"/>
      <c r="AB956" s="115"/>
      <c r="AC956" s="124"/>
      <c r="AD956" s="1180"/>
      <c r="AE956" s="1180"/>
      <c r="AF956" s="1180"/>
      <c r="AG956" s="1180"/>
      <c r="AH956" s="1180"/>
      <c r="AI956" s="1180"/>
      <c r="AJ956" s="1180"/>
      <c r="AK956" s="1181"/>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49"/>
      <c r="E957" s="1350"/>
      <c r="F957" s="1350"/>
      <c r="G957" s="1350"/>
      <c r="H957" s="1350"/>
      <c r="I957" s="1350"/>
      <c r="J957" s="1350"/>
      <c r="K957" s="1350"/>
      <c r="L957" s="1350"/>
      <c r="M957" s="1350"/>
      <c r="N957" s="1350"/>
      <c r="O957" s="1350"/>
      <c r="P957" s="1350"/>
      <c r="Q957" s="1350"/>
      <c r="R957" s="1350"/>
      <c r="S957" s="1350"/>
      <c r="T957" s="1350"/>
      <c r="U957" s="1350"/>
      <c r="V957" s="1350"/>
      <c r="W957" s="1350"/>
      <c r="X957" s="1350"/>
      <c r="Y957" s="1351"/>
      <c r="Z957" s="115"/>
      <c r="AA957" s="115"/>
      <c r="AB957" s="115"/>
      <c r="AC957" s="124"/>
      <c r="AD957" s="1180"/>
      <c r="AE957" s="1180"/>
      <c r="AF957" s="1180"/>
      <c r="AG957" s="1180"/>
      <c r="AH957" s="1180"/>
      <c r="AI957" s="1180"/>
      <c r="AJ957" s="1180"/>
      <c r="AK957" s="1181"/>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8" t="s">
        <v>1610</v>
      </c>
      <c r="E958" s="1249"/>
      <c r="F958" s="1249"/>
      <c r="G958" s="1249"/>
      <c r="H958" s="1249"/>
      <c r="I958" s="1249"/>
      <c r="J958" s="1249"/>
      <c r="K958" s="1249"/>
      <c r="L958" s="1249"/>
      <c r="M958" s="1249"/>
      <c r="N958" s="1249"/>
      <c r="O958" s="1249"/>
      <c r="P958" s="1249"/>
      <c r="Q958" s="1249"/>
      <c r="R958" s="1249"/>
      <c r="S958" s="1249"/>
      <c r="T958" s="1249"/>
      <c r="U958" s="1249"/>
      <c r="V958" s="1249"/>
      <c r="W958" s="1249"/>
      <c r="X958" s="1249"/>
      <c r="Y958" s="1250"/>
      <c r="Z958" s="127"/>
      <c r="AA958" s="1174" t="s">
        <v>723</v>
      </c>
      <c r="AB958" s="1175"/>
      <c r="AC958" s="128"/>
      <c r="AD958" s="1176">
        <f>ROUND(IF(AA958="yes",AD953*0.05,0),0)</f>
        <v>0</v>
      </c>
      <c r="AE958" s="1177"/>
      <c r="AF958" s="1177"/>
      <c r="AG958" s="1177"/>
      <c r="AH958" s="1177"/>
      <c r="AI958" s="1177"/>
      <c r="AJ958" s="1177"/>
      <c r="AK958" s="117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1" t="s">
        <v>1607</v>
      </c>
      <c r="E959" s="1582"/>
      <c r="F959" s="1582"/>
      <c r="G959" s="1582"/>
      <c r="H959" s="1582"/>
      <c r="I959" s="1582"/>
      <c r="J959" s="1582"/>
      <c r="K959" s="1582"/>
      <c r="L959" s="1582"/>
      <c r="M959" s="1582"/>
      <c r="N959" s="1582"/>
      <c r="O959" s="1582"/>
      <c r="P959" s="1582"/>
      <c r="Q959" s="1582"/>
      <c r="R959" s="1582"/>
      <c r="S959" s="1582"/>
      <c r="T959" s="1582"/>
      <c r="U959" s="1582"/>
      <c r="V959" s="1582"/>
      <c r="W959" s="1582"/>
      <c r="X959" s="1582"/>
      <c r="Y959" s="1583"/>
      <c r="Z959" s="115"/>
      <c r="AA959" s="115"/>
      <c r="AB959" s="115"/>
      <c r="AC959" s="124"/>
      <c r="AD959" s="1179"/>
      <c r="AE959" s="1180"/>
      <c r="AF959" s="1180"/>
      <c r="AG959" s="1180"/>
      <c r="AH959" s="1180"/>
      <c r="AI959" s="1180"/>
      <c r="AJ959" s="1180"/>
      <c r="AK959" s="1181"/>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1"/>
      <c r="E960" s="1582"/>
      <c r="F960" s="1582"/>
      <c r="G960" s="1582"/>
      <c r="H960" s="1582"/>
      <c r="I960" s="1582"/>
      <c r="J960" s="1582"/>
      <c r="K960" s="1582"/>
      <c r="L960" s="1582"/>
      <c r="M960" s="1582"/>
      <c r="N960" s="1582"/>
      <c r="O960" s="1582"/>
      <c r="P960" s="1582"/>
      <c r="Q960" s="1582"/>
      <c r="R960" s="1582"/>
      <c r="S960" s="1582"/>
      <c r="T960" s="1582"/>
      <c r="U960" s="1582"/>
      <c r="V960" s="1582"/>
      <c r="W960" s="1582"/>
      <c r="X960" s="1582"/>
      <c r="Y960" s="1583"/>
      <c r="Z960" s="115"/>
      <c r="AA960" s="115"/>
      <c r="AB960" s="115"/>
      <c r="AC960" s="124"/>
      <c r="AD960" s="1179"/>
      <c r="AE960" s="1180"/>
      <c r="AF960" s="1180"/>
      <c r="AG960" s="1180"/>
      <c r="AH960" s="1180"/>
      <c r="AI960" s="1180"/>
      <c r="AJ960" s="1180"/>
      <c r="AK960" s="1181"/>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1"/>
      <c r="E961" s="1582"/>
      <c r="F961" s="1582"/>
      <c r="G961" s="1582"/>
      <c r="H961" s="1582"/>
      <c r="I961" s="1582"/>
      <c r="J961" s="1582"/>
      <c r="K961" s="1582"/>
      <c r="L961" s="1582"/>
      <c r="M961" s="1582"/>
      <c r="N961" s="1582"/>
      <c r="O961" s="1582"/>
      <c r="P961" s="1582"/>
      <c r="Q961" s="1582"/>
      <c r="R961" s="1582"/>
      <c r="S961" s="1582"/>
      <c r="T961" s="1582"/>
      <c r="U961" s="1582"/>
      <c r="V961" s="1582"/>
      <c r="W961" s="1582"/>
      <c r="X961" s="1582"/>
      <c r="Y961" s="1583"/>
      <c r="Z961" s="115"/>
      <c r="AA961" s="115"/>
      <c r="AB961" s="115"/>
      <c r="AC961" s="124"/>
      <c r="AD961" s="1179"/>
      <c r="AE961" s="1180"/>
      <c r="AF961" s="1180"/>
      <c r="AG961" s="1180"/>
      <c r="AH961" s="1180"/>
      <c r="AI961" s="1180"/>
      <c r="AJ961" s="1180"/>
      <c r="AK961" s="1181"/>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1"/>
      <c r="E962" s="1582"/>
      <c r="F962" s="1582"/>
      <c r="G962" s="1582"/>
      <c r="H962" s="1582"/>
      <c r="I962" s="1582"/>
      <c r="J962" s="1582"/>
      <c r="K962" s="1582"/>
      <c r="L962" s="1582"/>
      <c r="M962" s="1582"/>
      <c r="N962" s="1582"/>
      <c r="O962" s="1582"/>
      <c r="P962" s="1582"/>
      <c r="Q962" s="1582"/>
      <c r="R962" s="1582"/>
      <c r="S962" s="1582"/>
      <c r="T962" s="1582"/>
      <c r="U962" s="1582"/>
      <c r="V962" s="1582"/>
      <c r="W962" s="1582"/>
      <c r="X962" s="1582"/>
      <c r="Y962" s="1583"/>
      <c r="Z962" s="115"/>
      <c r="AA962" s="115"/>
      <c r="AB962" s="115"/>
      <c r="AC962" s="124"/>
      <c r="AD962" s="1179"/>
      <c r="AE962" s="1180"/>
      <c r="AF962" s="1180"/>
      <c r="AG962" s="1180"/>
      <c r="AH962" s="1180"/>
      <c r="AI962" s="1180"/>
      <c r="AJ962" s="1180"/>
      <c r="AK962" s="1181"/>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1"/>
      <c r="E963" s="1582"/>
      <c r="F963" s="1582"/>
      <c r="G963" s="1582"/>
      <c r="H963" s="1582"/>
      <c r="I963" s="1582"/>
      <c r="J963" s="1582"/>
      <c r="K963" s="1582"/>
      <c r="L963" s="1582"/>
      <c r="M963" s="1582"/>
      <c r="N963" s="1582"/>
      <c r="O963" s="1582"/>
      <c r="P963" s="1582"/>
      <c r="Q963" s="1582"/>
      <c r="R963" s="1582"/>
      <c r="S963" s="1582"/>
      <c r="T963" s="1582"/>
      <c r="U963" s="1582"/>
      <c r="V963" s="1582"/>
      <c r="W963" s="1582"/>
      <c r="X963" s="1582"/>
      <c r="Y963" s="1583"/>
      <c r="Z963" s="115"/>
      <c r="AA963" s="115"/>
      <c r="AB963" s="115"/>
      <c r="AC963" s="124"/>
      <c r="AD963" s="1179"/>
      <c r="AE963" s="1180"/>
      <c r="AF963" s="1180"/>
      <c r="AG963" s="1180"/>
      <c r="AH963" s="1180"/>
      <c r="AI963" s="1180"/>
      <c r="AJ963" s="1180"/>
      <c r="AK963" s="1181"/>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6"/>
      <c r="E964" s="1584"/>
      <c r="F964" s="1584"/>
      <c r="G964" s="1584"/>
      <c r="H964" s="1584"/>
      <c r="I964" s="1584"/>
      <c r="J964" s="1584"/>
      <c r="K964" s="1584"/>
      <c r="L964" s="1584"/>
      <c r="M964" s="1584"/>
      <c r="N964" s="1584"/>
      <c r="O964" s="1584"/>
      <c r="P964" s="1584"/>
      <c r="Q964" s="1584"/>
      <c r="R964" s="1584"/>
      <c r="S964" s="1584"/>
      <c r="T964" s="1584"/>
      <c r="U964" s="1584"/>
      <c r="V964" s="1584"/>
      <c r="W964" s="1584"/>
      <c r="X964" s="1584"/>
      <c r="Y964" s="1585"/>
      <c r="Z964" s="11"/>
      <c r="AA964" s="11"/>
      <c r="AB964" s="11"/>
      <c r="AC964" s="119"/>
      <c r="AD964" s="1242"/>
      <c r="AE964" s="1243"/>
      <c r="AF964" s="1243"/>
      <c r="AG964" s="1243"/>
      <c r="AH964" s="1243"/>
      <c r="AI964" s="1243"/>
      <c r="AJ964" s="1243"/>
      <c r="AK964" s="1244"/>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48" t="s">
        <v>1609</v>
      </c>
      <c r="E965" s="1249"/>
      <c r="F965" s="1249"/>
      <c r="G965" s="1249"/>
      <c r="H965" s="1249"/>
      <c r="I965" s="1249"/>
      <c r="J965" s="1249"/>
      <c r="K965" s="1249"/>
      <c r="L965" s="1249"/>
      <c r="M965" s="1249"/>
      <c r="N965" s="1249"/>
      <c r="O965" s="1249"/>
      <c r="P965" s="1249"/>
      <c r="Q965" s="1249"/>
      <c r="R965" s="1249"/>
      <c r="S965" s="1249"/>
      <c r="T965" s="1249"/>
      <c r="U965" s="1249"/>
      <c r="V965" s="1249"/>
      <c r="W965" s="1249"/>
      <c r="X965" s="1249"/>
      <c r="Y965" s="1250"/>
      <c r="Z965" s="127"/>
      <c r="AA965" s="1174" t="s">
        <v>723</v>
      </c>
      <c r="AB965" s="1175"/>
      <c r="AC965" s="128"/>
      <c r="AD965" s="1177">
        <f>ROUND(IF(AA965="yes",AD953*0.07,0),0)</f>
        <v>0</v>
      </c>
      <c r="AE965" s="1177"/>
      <c r="AF965" s="1177"/>
      <c r="AG965" s="1177"/>
      <c r="AH965" s="1177"/>
      <c r="AI965" s="1177"/>
      <c r="AJ965" s="1177"/>
      <c r="AK965" s="117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5" t="s">
        <v>1608</v>
      </c>
      <c r="E966" s="1246"/>
      <c r="F966" s="1246"/>
      <c r="G966" s="1246"/>
      <c r="H966" s="1246"/>
      <c r="I966" s="1246"/>
      <c r="J966" s="1246"/>
      <c r="K966" s="1246"/>
      <c r="L966" s="1246"/>
      <c r="M966" s="1246"/>
      <c r="N966" s="1246"/>
      <c r="O966" s="1246"/>
      <c r="P966" s="1246"/>
      <c r="Q966" s="1246"/>
      <c r="R966" s="1246"/>
      <c r="S966" s="1246"/>
      <c r="T966" s="1246"/>
      <c r="U966" s="1246"/>
      <c r="V966" s="1246"/>
      <c r="W966" s="1246"/>
      <c r="X966" s="1246"/>
      <c r="Y966" s="1247"/>
      <c r="Z966" s="115"/>
      <c r="AA966" s="25"/>
      <c r="AB966" s="25"/>
      <c r="AC966" s="124"/>
      <c r="AD966" s="1180"/>
      <c r="AE966" s="1180"/>
      <c r="AF966" s="1180"/>
      <c r="AG966" s="1180"/>
      <c r="AH966" s="1180"/>
      <c r="AI966" s="1180"/>
      <c r="AJ966" s="1180"/>
      <c r="AK966" s="1181"/>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5"/>
      <c r="E967" s="1246"/>
      <c r="F967" s="1246"/>
      <c r="G967" s="1246"/>
      <c r="H967" s="1246"/>
      <c r="I967" s="1246"/>
      <c r="J967" s="1246"/>
      <c r="K967" s="1246"/>
      <c r="L967" s="1246"/>
      <c r="M967" s="1246"/>
      <c r="N967" s="1246"/>
      <c r="O967" s="1246"/>
      <c r="P967" s="1246"/>
      <c r="Q967" s="1246"/>
      <c r="R967" s="1246"/>
      <c r="S967" s="1246"/>
      <c r="T967" s="1246"/>
      <c r="U967" s="1246"/>
      <c r="V967" s="1246"/>
      <c r="W967" s="1246"/>
      <c r="X967" s="1246"/>
      <c r="Y967" s="1247"/>
      <c r="Z967" s="115"/>
      <c r="AA967" s="115"/>
      <c r="AB967" s="115"/>
      <c r="AC967" s="124"/>
      <c r="AD967" s="1180"/>
      <c r="AE967" s="1180"/>
      <c r="AF967" s="1180"/>
      <c r="AG967" s="1180"/>
      <c r="AH967" s="1180"/>
      <c r="AI967" s="1180"/>
      <c r="AJ967" s="1180"/>
      <c r="AK967" s="1181"/>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1"/>
      <c r="E968" s="1252"/>
      <c r="F968" s="1252"/>
      <c r="G968" s="1252"/>
      <c r="H968" s="1252"/>
      <c r="I968" s="1252"/>
      <c r="J968" s="1252"/>
      <c r="K968" s="1252"/>
      <c r="L968" s="1252"/>
      <c r="M968" s="1252"/>
      <c r="N968" s="1252"/>
      <c r="O968" s="1252"/>
      <c r="P968" s="1252"/>
      <c r="Q968" s="1252"/>
      <c r="R968" s="1252"/>
      <c r="S968" s="1252"/>
      <c r="T968" s="1252"/>
      <c r="U968" s="1252"/>
      <c r="V968" s="1252"/>
      <c r="W968" s="1252"/>
      <c r="X968" s="1252"/>
      <c r="Y968" s="1253"/>
      <c r="Z968" s="11"/>
      <c r="AA968" s="11"/>
      <c r="AB968" s="11"/>
      <c r="AC968" s="119"/>
      <c r="AD968" s="1243"/>
      <c r="AE968" s="1243"/>
      <c r="AF968" s="1243"/>
      <c r="AG968" s="1243"/>
      <c r="AH968" s="1243"/>
      <c r="AI968" s="1243"/>
      <c r="AJ968" s="1243"/>
      <c r="AK968" s="1244"/>
      <c r="AL968" s="105"/>
      <c r="AO968" s="61"/>
      <c r="AP968" s="61"/>
      <c r="AQ968" s="61"/>
      <c r="AR968" s="61"/>
      <c r="AS968" s="61"/>
    </row>
    <row r="969" spans="1:96" ht="12.75" customHeight="1">
      <c r="A969" s="51"/>
      <c r="B969" s="120"/>
      <c r="C969" s="121" t="s">
        <v>227</v>
      </c>
      <c r="D969" s="1248" t="s">
        <v>1611</v>
      </c>
      <c r="E969" s="1249"/>
      <c r="F969" s="1249"/>
      <c r="G969" s="1249"/>
      <c r="H969" s="1249"/>
      <c r="I969" s="1249"/>
      <c r="J969" s="1249"/>
      <c r="K969" s="1249"/>
      <c r="L969" s="1249"/>
      <c r="M969" s="1249"/>
      <c r="N969" s="1249"/>
      <c r="O969" s="1249"/>
      <c r="P969" s="1249"/>
      <c r="Q969" s="1249"/>
      <c r="R969" s="1249"/>
      <c r="S969" s="1249"/>
      <c r="T969" s="1249"/>
      <c r="U969" s="1249"/>
      <c r="V969" s="1249"/>
      <c r="W969" s="1249"/>
      <c r="X969" s="1249"/>
      <c r="Y969" s="1250"/>
      <c r="Z969" s="113"/>
      <c r="AA969" s="1240" t="s">
        <v>723</v>
      </c>
      <c r="AB969" s="1241"/>
      <c r="AC969" s="51"/>
      <c r="AD969" s="1176">
        <f>ROUND(IF(AA969="yes",AD953*0.02,0),0)</f>
        <v>0</v>
      </c>
      <c r="AE969" s="1177"/>
      <c r="AF969" s="1177"/>
      <c r="AG969" s="1177"/>
      <c r="AH969" s="1177"/>
      <c r="AI969" s="1177"/>
      <c r="AJ969" s="1177"/>
      <c r="AK969" s="1178"/>
      <c r="AL969" s="105"/>
      <c r="AO969" s="32"/>
      <c r="AP969" s="32"/>
      <c r="AQ969" s="32"/>
      <c r="AR969" s="32"/>
      <c r="AS969" s="32"/>
    </row>
    <row r="970" spans="1:96" s="743" customFormat="1" ht="12.75" customHeight="1">
      <c r="A970" s="51"/>
      <c r="B970" s="113"/>
      <c r="C970" s="114"/>
      <c r="D970" s="1251" t="s">
        <v>1612</v>
      </c>
      <c r="E970" s="1252"/>
      <c r="F970" s="1252"/>
      <c r="G970" s="1252"/>
      <c r="H970" s="1252"/>
      <c r="I970" s="1252"/>
      <c r="J970" s="1252"/>
      <c r="K970" s="1252"/>
      <c r="L970" s="1252"/>
      <c r="M970" s="1252"/>
      <c r="N970" s="1252"/>
      <c r="O970" s="1252"/>
      <c r="P970" s="1252"/>
      <c r="Q970" s="1252"/>
      <c r="R970" s="1252"/>
      <c r="S970" s="1252"/>
      <c r="T970" s="1252"/>
      <c r="U970" s="1252"/>
      <c r="V970" s="1252"/>
      <c r="W970" s="1252"/>
      <c r="X970" s="1252"/>
      <c r="Y970" s="1253"/>
      <c r="Z970" s="113"/>
      <c r="AA970" s="51"/>
      <c r="AB970" s="51"/>
      <c r="AC970" s="51"/>
      <c r="AD970" s="1179"/>
      <c r="AE970" s="1180"/>
      <c r="AF970" s="1180"/>
      <c r="AG970" s="1180"/>
      <c r="AH970" s="1180"/>
      <c r="AI970" s="1180"/>
      <c r="AJ970" s="1180"/>
      <c r="AK970" s="1181"/>
      <c r="AL970" s="105"/>
      <c r="AO970" s="945"/>
      <c r="AP970" s="945"/>
      <c r="AQ970" s="945"/>
      <c r="AR970" s="945"/>
      <c r="AS970" s="945"/>
    </row>
    <row r="971" spans="1:96" ht="12.75" customHeight="1">
      <c r="A971" s="51"/>
      <c r="B971" s="120"/>
      <c r="C971" s="121" t="s">
        <v>230</v>
      </c>
      <c r="D971" s="1248" t="s">
        <v>1613</v>
      </c>
      <c r="E971" s="1249"/>
      <c r="F971" s="1249"/>
      <c r="G971" s="1249"/>
      <c r="H971" s="1249"/>
      <c r="I971" s="1249"/>
      <c r="J971" s="1249"/>
      <c r="K971" s="1249"/>
      <c r="L971" s="1249"/>
      <c r="M971" s="1249"/>
      <c r="N971" s="1249"/>
      <c r="O971" s="1249"/>
      <c r="P971" s="1249"/>
      <c r="Q971" s="1249"/>
      <c r="R971" s="1249"/>
      <c r="S971" s="1249"/>
      <c r="T971" s="1249"/>
      <c r="U971" s="1249"/>
      <c r="V971" s="1249"/>
      <c r="W971" s="1249"/>
      <c r="X971" s="1249"/>
      <c r="Y971" s="1250"/>
      <c r="Z971" s="120"/>
      <c r="AA971" s="1174" t="s">
        <v>723</v>
      </c>
      <c r="AB971" s="1175"/>
      <c r="AC971" s="120"/>
      <c r="AD971" s="1176">
        <f>ROUND(IF(AA971="yes",AD953*0.02,0),0)</f>
        <v>0</v>
      </c>
      <c r="AE971" s="1177"/>
      <c r="AF971" s="1177"/>
      <c r="AG971" s="1177"/>
      <c r="AH971" s="1177"/>
      <c r="AI971" s="1177"/>
      <c r="AJ971" s="1177"/>
      <c r="AK971" s="1178"/>
      <c r="AL971" s="105"/>
    </row>
    <row r="972" spans="1:96" s="743" customFormat="1" ht="12.75" customHeight="1">
      <c r="A972" s="51"/>
      <c r="B972" s="113"/>
      <c r="C972" s="114"/>
      <c r="D972" s="1245" t="s">
        <v>1614</v>
      </c>
      <c r="E972" s="1246"/>
      <c r="F972" s="1246"/>
      <c r="G972" s="1246"/>
      <c r="H972" s="1246"/>
      <c r="I972" s="1246"/>
      <c r="J972" s="1246"/>
      <c r="K972" s="1246"/>
      <c r="L972" s="1246"/>
      <c r="M972" s="1246"/>
      <c r="N972" s="1246"/>
      <c r="O972" s="1246"/>
      <c r="P972" s="1246"/>
      <c r="Q972" s="1246"/>
      <c r="R972" s="1246"/>
      <c r="S972" s="1246"/>
      <c r="T972" s="1246"/>
      <c r="U972" s="1246"/>
      <c r="V972" s="1246"/>
      <c r="W972" s="1246"/>
      <c r="X972" s="1246"/>
      <c r="Y972" s="1247"/>
      <c r="Z972" s="113"/>
      <c r="AA972" s="25"/>
      <c r="AB972" s="25"/>
      <c r="AC972" s="115"/>
      <c r="AD972" s="1179"/>
      <c r="AE972" s="1180"/>
      <c r="AF972" s="1180"/>
      <c r="AG972" s="1180"/>
      <c r="AH972" s="1180"/>
      <c r="AI972" s="1180"/>
      <c r="AJ972" s="1180"/>
      <c r="AK972" s="1181"/>
      <c r="AL972" s="105"/>
    </row>
    <row r="973" spans="1:96" ht="12.75" customHeight="1">
      <c r="A973" s="51"/>
      <c r="B973" s="116"/>
      <c r="C973" s="117"/>
      <c r="D973" s="1251"/>
      <c r="E973" s="1252"/>
      <c r="F973" s="1252"/>
      <c r="G973" s="1252"/>
      <c r="H973" s="1252"/>
      <c r="I973" s="1252"/>
      <c r="J973" s="1252"/>
      <c r="K973" s="1252"/>
      <c r="L973" s="1252"/>
      <c r="M973" s="1252"/>
      <c r="N973" s="1252"/>
      <c r="O973" s="1252"/>
      <c r="P973" s="1252"/>
      <c r="Q973" s="1252"/>
      <c r="R973" s="1252"/>
      <c r="S973" s="1252"/>
      <c r="T973" s="1252"/>
      <c r="U973" s="1252"/>
      <c r="V973" s="1252"/>
      <c r="W973" s="1252"/>
      <c r="X973" s="1252"/>
      <c r="Y973" s="1253"/>
      <c r="Z973" s="118"/>
      <c r="AA973" s="11"/>
      <c r="AB973" s="11"/>
      <c r="AC973" s="119"/>
      <c r="AD973" s="1242"/>
      <c r="AE973" s="1243"/>
      <c r="AF973" s="1243"/>
      <c r="AG973" s="1243"/>
      <c r="AH973" s="1243"/>
      <c r="AI973" s="1243"/>
      <c r="AJ973" s="1243"/>
      <c r="AK973" s="1244"/>
      <c r="AL973" s="105"/>
    </row>
    <row r="974" spans="1:96" ht="12.75" customHeight="1">
      <c r="A974" s="51"/>
      <c r="B974" s="120"/>
      <c r="C974" s="121" t="s">
        <v>233</v>
      </c>
      <c r="D974" s="1248" t="s">
        <v>1615</v>
      </c>
      <c r="E974" s="1249"/>
      <c r="F974" s="1249"/>
      <c r="G974" s="1249"/>
      <c r="H974" s="1249"/>
      <c r="I974" s="1249"/>
      <c r="J974" s="1249"/>
      <c r="K974" s="1249"/>
      <c r="L974" s="1249"/>
      <c r="M974" s="1249"/>
      <c r="N974" s="1249"/>
      <c r="O974" s="1249"/>
      <c r="P974" s="1249"/>
      <c r="Q974" s="1249"/>
      <c r="R974" s="1249"/>
      <c r="S974" s="1249"/>
      <c r="T974" s="1249"/>
      <c r="U974" s="1249"/>
      <c r="V974" s="1249"/>
      <c r="W974" s="1249"/>
      <c r="X974" s="1249"/>
      <c r="Y974" s="1250"/>
      <c r="Z974" s="120"/>
      <c r="AA974" s="1174" t="s">
        <v>723</v>
      </c>
      <c r="AB974" s="1175"/>
      <c r="AC974" s="128"/>
      <c r="AD974" s="1176">
        <f>IF(AA974="yes",AD953*AN891,0)</f>
        <v>0</v>
      </c>
      <c r="AE974" s="1177"/>
      <c r="AF974" s="1177"/>
      <c r="AG974" s="1177"/>
      <c r="AH974" s="1177"/>
      <c r="AI974" s="1177"/>
      <c r="AJ974" s="1177"/>
      <c r="AK974" s="1178"/>
      <c r="AL974" s="105"/>
    </row>
    <row r="975" spans="1:96" ht="15" customHeight="1">
      <c r="A975" s="51"/>
      <c r="B975" s="113"/>
      <c r="C975" s="114"/>
      <c r="D975" s="1245" t="s">
        <v>1616</v>
      </c>
      <c r="E975" s="1246"/>
      <c r="F975" s="1246"/>
      <c r="G975" s="1246"/>
      <c r="H975" s="1246"/>
      <c r="I975" s="1246"/>
      <c r="J975" s="1246"/>
      <c r="K975" s="1246"/>
      <c r="L975" s="1246"/>
      <c r="M975" s="1246"/>
      <c r="N975" s="1246"/>
      <c r="O975" s="1246"/>
      <c r="P975" s="1246"/>
      <c r="Q975" s="1246"/>
      <c r="R975" s="1246"/>
      <c r="S975" s="1246"/>
      <c r="T975" s="1246"/>
      <c r="U975" s="1246"/>
      <c r="V975" s="1246"/>
      <c r="W975" s="1246"/>
      <c r="X975" s="1246"/>
      <c r="Y975" s="1247"/>
      <c r="Z975" s="113"/>
      <c r="AA975" s="115"/>
      <c r="AB975" s="115"/>
      <c r="AC975" s="124"/>
      <c r="AD975" s="1179"/>
      <c r="AE975" s="1180"/>
      <c r="AF975" s="1180"/>
      <c r="AG975" s="1180"/>
      <c r="AH975" s="1180"/>
      <c r="AI975" s="1180"/>
      <c r="AJ975" s="1180"/>
      <c r="AK975" s="1181"/>
      <c r="AL975" s="105"/>
    </row>
    <row r="976" spans="1:96" s="743" customFormat="1" ht="15" customHeight="1">
      <c r="A976" s="51"/>
      <c r="B976" s="113"/>
      <c r="C976" s="114"/>
      <c r="D976" s="1245"/>
      <c r="E976" s="1246"/>
      <c r="F976" s="1246"/>
      <c r="G976" s="1246"/>
      <c r="H976" s="1246"/>
      <c r="I976" s="1246"/>
      <c r="J976" s="1246"/>
      <c r="K976" s="1246"/>
      <c r="L976" s="1246"/>
      <c r="M976" s="1246"/>
      <c r="N976" s="1246"/>
      <c r="O976" s="1246"/>
      <c r="P976" s="1246"/>
      <c r="Q976" s="1246"/>
      <c r="R976" s="1246"/>
      <c r="S976" s="1246"/>
      <c r="T976" s="1246"/>
      <c r="U976" s="1246"/>
      <c r="V976" s="1246"/>
      <c r="W976" s="1246"/>
      <c r="X976" s="1246"/>
      <c r="Y976" s="1247"/>
      <c r="Z976" s="113"/>
      <c r="AA976" s="115"/>
      <c r="AB976" s="115"/>
      <c r="AC976" s="124"/>
      <c r="AD976" s="1179"/>
      <c r="AE976" s="1180"/>
      <c r="AF976" s="1180"/>
      <c r="AG976" s="1180"/>
      <c r="AH976" s="1180"/>
      <c r="AI976" s="1180"/>
      <c r="AJ976" s="1180"/>
      <c r="AK976" s="1181"/>
      <c r="AL976" s="105"/>
    </row>
    <row r="977" spans="1:38" ht="12.75">
      <c r="A977" s="51"/>
      <c r="B977" s="122"/>
      <c r="C977" s="123"/>
      <c r="D977" s="1245"/>
      <c r="E977" s="1246"/>
      <c r="F977" s="1246"/>
      <c r="G977" s="1246"/>
      <c r="H977" s="1246"/>
      <c r="I977" s="1246"/>
      <c r="J977" s="1246"/>
      <c r="K977" s="1246"/>
      <c r="L977" s="1246"/>
      <c r="M977" s="1246"/>
      <c r="N977" s="1246"/>
      <c r="O977" s="1246"/>
      <c r="P977" s="1246"/>
      <c r="Q977" s="1246"/>
      <c r="R977" s="1246"/>
      <c r="S977" s="1246"/>
      <c r="T977" s="1246"/>
      <c r="U977" s="1246"/>
      <c r="V977" s="1246"/>
      <c r="W977" s="1246"/>
      <c r="X977" s="1246"/>
      <c r="Y977" s="1247"/>
      <c r="Z977" s="118"/>
      <c r="AA977" s="11"/>
      <c r="AB977" s="11"/>
      <c r="AC977" s="119"/>
      <c r="AD977" s="1242"/>
      <c r="AE977" s="1243"/>
      <c r="AF977" s="1243"/>
      <c r="AG977" s="1243"/>
      <c r="AH977" s="1243"/>
      <c r="AI977" s="1243"/>
      <c r="AJ977" s="1243"/>
      <c r="AK977" s="1244"/>
      <c r="AL977" s="105"/>
    </row>
    <row r="978" spans="1:38" ht="12.75" customHeight="1">
      <c r="A978" s="51"/>
      <c r="B978" s="120"/>
      <c r="C978" s="121" t="s">
        <v>238</v>
      </c>
      <c r="D978" s="1586" t="s">
        <v>1617</v>
      </c>
      <c r="E978" s="1587"/>
      <c r="F978" s="1587"/>
      <c r="G978" s="1587"/>
      <c r="H978" s="1587"/>
      <c r="I978" s="1587"/>
      <c r="J978" s="1587"/>
      <c r="K978" s="1587"/>
      <c r="L978" s="1587"/>
      <c r="M978" s="1587"/>
      <c r="N978" s="1587"/>
      <c r="O978" s="1587"/>
      <c r="P978" s="1587"/>
      <c r="Q978" s="1587"/>
      <c r="R978" s="1587"/>
      <c r="S978" s="1587"/>
      <c r="T978" s="1587"/>
      <c r="U978" s="1587"/>
      <c r="V978" s="1587"/>
      <c r="W978" s="1587"/>
      <c r="X978" s="1587"/>
      <c r="Y978" s="1588"/>
      <c r="Z978" s="115"/>
      <c r="AA978" s="1240" t="s">
        <v>723</v>
      </c>
      <c r="AB978" s="1241"/>
      <c r="AC978" s="51"/>
      <c r="AD978" s="1286"/>
      <c r="AE978" s="1287"/>
      <c r="AF978" s="1287"/>
      <c r="AG978" s="1287"/>
      <c r="AH978" s="1287"/>
      <c r="AI978" s="1287"/>
      <c r="AJ978" s="1287"/>
      <c r="AK978" s="1288"/>
      <c r="AL978" s="105"/>
    </row>
    <row r="979" spans="1:38" ht="12.75" customHeight="1">
      <c r="A979" s="51"/>
      <c r="B979" s="122"/>
      <c r="C979" s="125"/>
      <c r="D979" s="1589"/>
      <c r="E979" s="1590"/>
      <c r="F979" s="1590"/>
      <c r="G979" s="1590"/>
      <c r="H979" s="1590"/>
      <c r="I979" s="1590"/>
      <c r="J979" s="1590"/>
      <c r="K979" s="1590"/>
      <c r="L979" s="1590"/>
      <c r="M979" s="1590"/>
      <c r="N979" s="1590"/>
      <c r="O979" s="1590"/>
      <c r="P979" s="1590"/>
      <c r="Q979" s="1590"/>
      <c r="R979" s="1590"/>
      <c r="S979" s="1590"/>
      <c r="T979" s="1590"/>
      <c r="U979" s="1590"/>
      <c r="V979" s="1590"/>
      <c r="W979" s="1590"/>
      <c r="X979" s="1590"/>
      <c r="Y979" s="1591"/>
      <c r="Z979" s="1308">
        <f>IF(AA978="yes","Please Select Type and Enter Amount:",0)</f>
        <v>0</v>
      </c>
      <c r="AA979" s="1308"/>
      <c r="AB979" s="1308"/>
      <c r="AC979" s="1309"/>
      <c r="AD979" s="1289"/>
      <c r="AE979" s="1290"/>
      <c r="AF979" s="1290"/>
      <c r="AG979" s="1290"/>
      <c r="AH979" s="1290"/>
      <c r="AI979" s="1290"/>
      <c r="AJ979" s="1290"/>
      <c r="AK979" s="1291"/>
      <c r="AL979" s="105"/>
    </row>
    <row r="980" spans="1:38" ht="12.75" customHeight="1">
      <c r="A980" s="51"/>
      <c r="B980" s="122"/>
      <c r="C980" s="125"/>
      <c r="D980" s="1245" t="s">
        <v>1618</v>
      </c>
      <c r="E980" s="1246"/>
      <c r="F980" s="1246"/>
      <c r="G980" s="1246"/>
      <c r="H980" s="1246"/>
      <c r="I980" s="1246"/>
      <c r="J980" s="1246"/>
      <c r="K980" s="1246"/>
      <c r="L980" s="1246"/>
      <c r="M980" s="1246"/>
      <c r="N980" s="1246"/>
      <c r="O980" s="1246"/>
      <c r="P980" s="1246"/>
      <c r="Q980" s="1246"/>
      <c r="R980" s="1246"/>
      <c r="S980" s="1246"/>
      <c r="T980" s="1246"/>
      <c r="U980" s="1246"/>
      <c r="V980" s="1246"/>
      <c r="W980" s="1246"/>
      <c r="X980" s="1246"/>
      <c r="Y980" s="1247"/>
      <c r="Z980" s="1310"/>
      <c r="AA980" s="1308"/>
      <c r="AB980" s="1308"/>
      <c r="AC980" s="1309"/>
      <c r="AD980" s="1289"/>
      <c r="AE980" s="1290"/>
      <c r="AF980" s="1290"/>
      <c r="AG980" s="1290"/>
      <c r="AH980" s="1290"/>
      <c r="AI980" s="1290"/>
      <c r="AJ980" s="1290"/>
      <c r="AK980" s="1291"/>
      <c r="AL980" s="105"/>
    </row>
    <row r="981" spans="1:38" s="743" customFormat="1" ht="12.75">
      <c r="A981" s="51"/>
      <c r="B981" s="122"/>
      <c r="C981" s="125"/>
      <c r="D981" s="1245"/>
      <c r="E981" s="1246"/>
      <c r="F981" s="1246"/>
      <c r="G981" s="1246"/>
      <c r="H981" s="1246"/>
      <c r="I981" s="1246"/>
      <c r="J981" s="1246"/>
      <c r="K981" s="1246"/>
      <c r="L981" s="1246"/>
      <c r="M981" s="1246"/>
      <c r="N981" s="1246"/>
      <c r="O981" s="1246"/>
      <c r="P981" s="1246"/>
      <c r="Q981" s="1246"/>
      <c r="R981" s="1246"/>
      <c r="S981" s="1246"/>
      <c r="T981" s="1246"/>
      <c r="U981" s="1246"/>
      <c r="V981" s="1246"/>
      <c r="W981" s="1246"/>
      <c r="X981" s="1246"/>
      <c r="Y981" s="1247"/>
      <c r="Z981" s="1310"/>
      <c r="AA981" s="1308"/>
      <c r="AB981" s="1308"/>
      <c r="AC981" s="1309"/>
      <c r="AD981" s="1289"/>
      <c r="AE981" s="1290"/>
      <c r="AF981" s="1290"/>
      <c r="AG981" s="1290"/>
      <c r="AH981" s="1290"/>
      <c r="AI981" s="1290"/>
      <c r="AJ981" s="1290"/>
      <c r="AK981" s="1291"/>
      <c r="AL981" s="105"/>
    </row>
    <row r="982" spans="1:38" ht="12.75" customHeight="1">
      <c r="A982" s="51"/>
      <c r="B982" s="122"/>
      <c r="C982" s="125"/>
      <c r="D982" s="1245"/>
      <c r="E982" s="1246"/>
      <c r="F982" s="1246"/>
      <c r="G982" s="1246"/>
      <c r="H982" s="1246"/>
      <c r="I982" s="1246"/>
      <c r="J982" s="1246"/>
      <c r="K982" s="1246"/>
      <c r="L982" s="1246"/>
      <c r="M982" s="1246"/>
      <c r="N982" s="1246"/>
      <c r="O982" s="1246"/>
      <c r="P982" s="1246"/>
      <c r="Q982" s="1246"/>
      <c r="R982" s="1246"/>
      <c r="S982" s="1246"/>
      <c r="T982" s="1246"/>
      <c r="U982" s="1246"/>
      <c r="V982" s="1246"/>
      <c r="W982" s="1246"/>
      <c r="X982" s="1246"/>
      <c r="Y982" s="1247"/>
      <c r="Z982" s="1310"/>
      <c r="AA982" s="1308"/>
      <c r="AB982" s="1308"/>
      <c r="AC982" s="1309"/>
      <c r="AD982" s="1289"/>
      <c r="AE982" s="1290"/>
      <c r="AF982" s="1290"/>
      <c r="AG982" s="1290"/>
      <c r="AH982" s="1290"/>
      <c r="AI982" s="1290"/>
      <c r="AJ982" s="1290"/>
      <c r="AK982" s="1291"/>
      <c r="AL982" s="105"/>
    </row>
    <row r="983" spans="1:38" ht="12.75" customHeight="1">
      <c r="A983" s="51"/>
      <c r="B983" s="122"/>
      <c r="C983" s="125"/>
      <c r="D983" s="949" t="s">
        <v>383</v>
      </c>
      <c r="E983" s="136"/>
      <c r="F983" s="136"/>
      <c r="G983" s="163"/>
      <c r="H983" s="7"/>
      <c r="J983" s="1305" t="s">
        <v>642</v>
      </c>
      <c r="K983" s="1306"/>
      <c r="L983" s="1306"/>
      <c r="M983" s="1306"/>
      <c r="N983" s="1306"/>
      <c r="O983" s="1306"/>
      <c r="P983" s="1306"/>
      <c r="Q983" s="1307"/>
      <c r="R983" s="7"/>
      <c r="S983" s="7"/>
      <c r="T983" s="164"/>
      <c r="U983" s="7"/>
      <c r="V983" s="1344" t="str">
        <f>IF(AA978="yes",(AD953*0.15),"")</f>
        <v/>
      </c>
      <c r="W983" s="1344"/>
      <c r="X983" s="1344"/>
      <c r="Y983" s="1345"/>
      <c r="Z983" s="1280"/>
      <c r="AA983" s="1281"/>
      <c r="AB983" s="1281"/>
      <c r="AC983" s="1282"/>
      <c r="AD983" s="1292"/>
      <c r="AE983" s="1293"/>
      <c r="AF983" s="1293"/>
      <c r="AG983" s="1293"/>
      <c r="AH983" s="1293"/>
      <c r="AI983" s="1293"/>
      <c r="AJ983" s="1293"/>
      <c r="AK983" s="1294"/>
      <c r="AL983" s="105"/>
    </row>
    <row r="984" spans="1:38" ht="12.75" customHeight="1">
      <c r="A984" s="51"/>
      <c r="B984" s="120"/>
      <c r="C984" s="121" t="s">
        <v>244</v>
      </c>
      <c r="D984" s="1248" t="s">
        <v>1619</v>
      </c>
      <c r="E984" s="1249"/>
      <c r="F984" s="1249"/>
      <c r="G984" s="1249"/>
      <c r="H984" s="1249"/>
      <c r="I984" s="1249"/>
      <c r="J984" s="1249"/>
      <c r="K984" s="1249"/>
      <c r="L984" s="1249"/>
      <c r="M984" s="1249"/>
      <c r="N984" s="1249"/>
      <c r="O984" s="1249"/>
      <c r="P984" s="1249"/>
      <c r="Q984" s="1249"/>
      <c r="R984" s="1249"/>
      <c r="S984" s="1249"/>
      <c r="T984" s="1249"/>
      <c r="U984" s="1249"/>
      <c r="V984" s="1249"/>
      <c r="W984" s="1249"/>
      <c r="X984" s="1249"/>
      <c r="Y984" s="1250"/>
      <c r="Z984" s="113"/>
      <c r="AA984" s="1240" t="s">
        <v>723</v>
      </c>
      <c r="AB984" s="1241"/>
      <c r="AC984" s="51"/>
      <c r="AD984" s="1286"/>
      <c r="AE984" s="1287"/>
      <c r="AF984" s="1287"/>
      <c r="AG984" s="1287"/>
      <c r="AH984" s="1287"/>
      <c r="AI984" s="1287"/>
      <c r="AJ984" s="1287"/>
      <c r="AK984" s="1288"/>
      <c r="AL984" s="105"/>
    </row>
    <row r="985" spans="1:38" ht="12.75" customHeight="1">
      <c r="A985" s="51"/>
      <c r="B985" s="113"/>
      <c r="C985" s="114"/>
      <c r="D985" s="1245" t="s">
        <v>1620</v>
      </c>
      <c r="E985" s="1246"/>
      <c r="F985" s="1246"/>
      <c r="G985" s="1246"/>
      <c r="H985" s="1246"/>
      <c r="I985" s="1246"/>
      <c r="J985" s="1246"/>
      <c r="K985" s="1246"/>
      <c r="L985" s="1246"/>
      <c r="M985" s="1246"/>
      <c r="N985" s="1246"/>
      <c r="O985" s="1246"/>
      <c r="P985" s="1246"/>
      <c r="Q985" s="1246"/>
      <c r="R985" s="1246"/>
      <c r="S985" s="1246"/>
      <c r="T985" s="1246"/>
      <c r="U985" s="1246"/>
      <c r="V985" s="1246"/>
      <c r="W985" s="1246"/>
      <c r="X985" s="1246"/>
      <c r="Y985" s="1247"/>
      <c r="Z985" s="1303">
        <f>IF(AA984="yes","Please Enter Amount:",0)</f>
        <v>0</v>
      </c>
      <c r="AA985" s="1304"/>
      <c r="AB985" s="1304"/>
      <c r="AC985" s="1304"/>
      <c r="AD985" s="1289"/>
      <c r="AE985" s="1290"/>
      <c r="AF985" s="1290"/>
      <c r="AG985" s="1290"/>
      <c r="AH985" s="1290"/>
      <c r="AI985" s="1290"/>
      <c r="AJ985" s="1290"/>
      <c r="AK985" s="1291"/>
      <c r="AL985" s="105"/>
    </row>
    <row r="986" spans="1:38" s="743" customFormat="1" ht="12.75" customHeight="1">
      <c r="A986" s="51"/>
      <c r="B986" s="113"/>
      <c r="C986" s="114"/>
      <c r="D986" s="1245"/>
      <c r="E986" s="1246"/>
      <c r="F986" s="1246"/>
      <c r="G986" s="1246"/>
      <c r="H986" s="1246"/>
      <c r="I986" s="1246"/>
      <c r="J986" s="1246"/>
      <c r="K986" s="1246"/>
      <c r="L986" s="1246"/>
      <c r="M986" s="1246"/>
      <c r="N986" s="1246"/>
      <c r="O986" s="1246"/>
      <c r="P986" s="1246"/>
      <c r="Q986" s="1246"/>
      <c r="R986" s="1246"/>
      <c r="S986" s="1246"/>
      <c r="T986" s="1246"/>
      <c r="U986" s="1246"/>
      <c r="V986" s="1246"/>
      <c r="W986" s="1246"/>
      <c r="X986" s="1246"/>
      <c r="Y986" s="1247"/>
      <c r="Z986" s="1303"/>
      <c r="AA986" s="1304"/>
      <c r="AB986" s="1304"/>
      <c r="AC986" s="1304"/>
      <c r="AD986" s="1289"/>
      <c r="AE986" s="1290"/>
      <c r="AF986" s="1290"/>
      <c r="AG986" s="1290"/>
      <c r="AH986" s="1290"/>
      <c r="AI986" s="1290"/>
      <c r="AJ986" s="1290"/>
      <c r="AK986" s="1291"/>
      <c r="AL986" s="105"/>
    </row>
    <row r="987" spans="1:38" ht="12.75" customHeight="1">
      <c r="A987" s="51"/>
      <c r="B987" s="126"/>
      <c r="C987" s="125"/>
      <c r="D987" s="1251"/>
      <c r="E987" s="1252"/>
      <c r="F987" s="1252"/>
      <c r="G987" s="1252"/>
      <c r="H987" s="1252"/>
      <c r="I987" s="1252"/>
      <c r="J987" s="1252"/>
      <c r="K987" s="1252"/>
      <c r="L987" s="1252"/>
      <c r="M987" s="1252"/>
      <c r="N987" s="1252"/>
      <c r="O987" s="1252"/>
      <c r="P987" s="1252"/>
      <c r="Q987" s="1252"/>
      <c r="R987" s="1252"/>
      <c r="S987" s="1252"/>
      <c r="T987" s="1252"/>
      <c r="U987" s="1252"/>
      <c r="V987" s="1252"/>
      <c r="W987" s="1252"/>
      <c r="X987" s="1252"/>
      <c r="Y987" s="1253"/>
      <c r="Z987" s="1303"/>
      <c r="AA987" s="1304"/>
      <c r="AB987" s="1304"/>
      <c r="AC987" s="1304"/>
      <c r="AD987" s="1292"/>
      <c r="AE987" s="1293"/>
      <c r="AF987" s="1293"/>
      <c r="AG987" s="1293"/>
      <c r="AH987" s="1293"/>
      <c r="AI987" s="1293"/>
      <c r="AJ987" s="1293"/>
      <c r="AK987" s="1294"/>
      <c r="AL987" s="105"/>
    </row>
    <row r="988" spans="1:38" ht="12.75" customHeight="1">
      <c r="A988" s="51"/>
      <c r="B988" s="120"/>
      <c r="C988" s="121" t="s">
        <v>249</v>
      </c>
      <c r="D988" s="1248" t="s">
        <v>1621</v>
      </c>
      <c r="E988" s="1249"/>
      <c r="F988" s="1249"/>
      <c r="G988" s="1249"/>
      <c r="H988" s="1249"/>
      <c r="I988" s="1249"/>
      <c r="J988" s="1249"/>
      <c r="K988" s="1249"/>
      <c r="L988" s="1249"/>
      <c r="M988" s="1249"/>
      <c r="N988" s="1249"/>
      <c r="O988" s="1249"/>
      <c r="P988" s="1249"/>
      <c r="Q988" s="1249"/>
      <c r="R988" s="1249"/>
      <c r="S988" s="1249"/>
      <c r="T988" s="1249"/>
      <c r="U988" s="1249"/>
      <c r="V988" s="1249"/>
      <c r="W988" s="1249"/>
      <c r="X988" s="1249"/>
      <c r="Y988" s="1250"/>
      <c r="Z988" s="120"/>
      <c r="AA988" s="1174" t="s">
        <v>592</v>
      </c>
      <c r="AB988" s="1175"/>
      <c r="AC988" s="127"/>
      <c r="AD988" s="1176">
        <f>ROUND(IF(AA988="yes",(AD953*0.1),0),0)</f>
        <v>3296255</v>
      </c>
      <c r="AE988" s="1177"/>
      <c r="AF988" s="1177"/>
      <c r="AG988" s="1177"/>
      <c r="AH988" s="1177"/>
      <c r="AI988" s="1177"/>
      <c r="AJ988" s="1177"/>
      <c r="AK988" s="1178"/>
      <c r="AL988" s="105"/>
    </row>
    <row r="989" spans="1:38" s="743" customFormat="1" ht="12.75" customHeight="1">
      <c r="A989" s="51"/>
      <c r="B989" s="113"/>
      <c r="C989" s="114"/>
      <c r="D989" s="1245" t="s">
        <v>1622</v>
      </c>
      <c r="E989" s="1246"/>
      <c r="F989" s="1246"/>
      <c r="G989" s="1246"/>
      <c r="H989" s="1246"/>
      <c r="I989" s="1246"/>
      <c r="J989" s="1246"/>
      <c r="K989" s="1246"/>
      <c r="L989" s="1246"/>
      <c r="M989" s="1246"/>
      <c r="N989" s="1246"/>
      <c r="O989" s="1246"/>
      <c r="P989" s="1246"/>
      <c r="Q989" s="1246"/>
      <c r="R989" s="1246"/>
      <c r="S989" s="1246"/>
      <c r="T989" s="1246"/>
      <c r="U989" s="1246"/>
      <c r="V989" s="1246"/>
      <c r="W989" s="1246"/>
      <c r="X989" s="1246"/>
      <c r="Y989" s="1247"/>
      <c r="Z989" s="113"/>
      <c r="AA989" s="115"/>
      <c r="AB989" s="115"/>
      <c r="AC989" s="115"/>
      <c r="AD989" s="1179"/>
      <c r="AE989" s="1180"/>
      <c r="AF989" s="1180"/>
      <c r="AG989" s="1180"/>
      <c r="AH989" s="1180"/>
      <c r="AI989" s="1180"/>
      <c r="AJ989" s="1180"/>
      <c r="AK989" s="1181"/>
      <c r="AL989" s="105"/>
    </row>
    <row r="990" spans="1:38" ht="12.75">
      <c r="A990" s="51"/>
      <c r="B990" s="113"/>
      <c r="C990" s="114"/>
      <c r="D990" s="1251"/>
      <c r="E990" s="1252"/>
      <c r="F990" s="1252"/>
      <c r="G990" s="1252"/>
      <c r="H990" s="1252"/>
      <c r="I990" s="1252"/>
      <c r="J990" s="1252"/>
      <c r="K990" s="1252"/>
      <c r="L990" s="1252"/>
      <c r="M990" s="1252"/>
      <c r="N990" s="1252"/>
      <c r="O990" s="1252"/>
      <c r="P990" s="1252"/>
      <c r="Q990" s="1252"/>
      <c r="R990" s="1252"/>
      <c r="S990" s="1252"/>
      <c r="T990" s="1252"/>
      <c r="U990" s="1252"/>
      <c r="V990" s="1252"/>
      <c r="W990" s="1252"/>
      <c r="X990" s="1252"/>
      <c r="Y990" s="1253"/>
      <c r="Z990" s="113"/>
      <c r="AA990" s="115"/>
      <c r="AB990" s="115"/>
      <c r="AC990" s="115"/>
      <c r="AD990" s="1179"/>
      <c r="AE990" s="1180"/>
      <c r="AF990" s="1180"/>
      <c r="AG990" s="1180"/>
      <c r="AH990" s="1180"/>
      <c r="AI990" s="1180"/>
      <c r="AJ990" s="1180"/>
      <c r="AK990" s="1181"/>
      <c r="AL990" s="105"/>
    </row>
    <row r="991" spans="1:38" ht="12.75" customHeight="1">
      <c r="A991" s="51"/>
      <c r="B991" s="120"/>
      <c r="C991" s="555" t="s">
        <v>742</v>
      </c>
      <c r="D991" s="1248" t="s">
        <v>1623</v>
      </c>
      <c r="E991" s="1249"/>
      <c r="F991" s="1249"/>
      <c r="G991" s="1249"/>
      <c r="H991" s="1249"/>
      <c r="I991" s="1249"/>
      <c r="J991" s="1249"/>
      <c r="K991" s="1249"/>
      <c r="L991" s="1249"/>
      <c r="M991" s="1249"/>
      <c r="N991" s="1249"/>
      <c r="O991" s="1249"/>
      <c r="P991" s="1249"/>
      <c r="Q991" s="1249"/>
      <c r="R991" s="1249"/>
      <c r="S991" s="1249"/>
      <c r="T991" s="1249"/>
      <c r="U991" s="1249"/>
      <c r="V991" s="1249"/>
      <c r="W991" s="1249"/>
      <c r="X991" s="1249"/>
      <c r="Y991" s="1250"/>
      <c r="Z991" s="120"/>
      <c r="AA991" s="1174" t="s">
        <v>723</v>
      </c>
      <c r="AB991" s="1175"/>
      <c r="AC991" s="127"/>
      <c r="AD991" s="1176">
        <f>ROUND(IF(AA991="yes",(AD953*0.1),0),0)</f>
        <v>0</v>
      </c>
      <c r="AE991" s="1177"/>
      <c r="AF991" s="1177"/>
      <c r="AG991" s="1177"/>
      <c r="AH991" s="1177"/>
      <c r="AI991" s="1177"/>
      <c r="AJ991" s="1177"/>
      <c r="AK991" s="1178"/>
      <c r="AL991" s="105"/>
    </row>
    <row r="992" spans="1:38" s="706" customFormat="1" ht="12.75" customHeight="1">
      <c r="A992" s="51"/>
      <c r="B992" s="113"/>
      <c r="C992" s="114"/>
      <c r="D992" s="1245" t="s">
        <v>1624</v>
      </c>
      <c r="E992" s="1246"/>
      <c r="F992" s="1246"/>
      <c r="G992" s="1246"/>
      <c r="H992" s="1246"/>
      <c r="I992" s="1246"/>
      <c r="J992" s="1246"/>
      <c r="K992" s="1246"/>
      <c r="L992" s="1246"/>
      <c r="M992" s="1246"/>
      <c r="N992" s="1246"/>
      <c r="O992" s="1246"/>
      <c r="P992" s="1246"/>
      <c r="Q992" s="1246"/>
      <c r="R992" s="1246"/>
      <c r="S992" s="1246"/>
      <c r="T992" s="1246"/>
      <c r="U992" s="1246"/>
      <c r="V992" s="1246"/>
      <c r="W992" s="1246"/>
      <c r="X992" s="1246"/>
      <c r="Y992" s="1247"/>
      <c r="Z992" s="113"/>
      <c r="AA992" s="115"/>
      <c r="AB992" s="115"/>
      <c r="AC992" s="115"/>
      <c r="AD992" s="1179"/>
      <c r="AE992" s="1180"/>
      <c r="AF992" s="1180"/>
      <c r="AG992" s="1180"/>
      <c r="AH992" s="1180"/>
      <c r="AI992" s="1180"/>
      <c r="AJ992" s="1180"/>
      <c r="AK992" s="1181"/>
      <c r="AL992" s="105"/>
    </row>
    <row r="993" spans="1:38" ht="12.75" customHeight="1">
      <c r="A993" s="51"/>
      <c r="B993" s="113"/>
      <c r="C993" s="114"/>
      <c r="D993" s="1245"/>
      <c r="E993" s="1246"/>
      <c r="F993" s="1246"/>
      <c r="G993" s="1246"/>
      <c r="H993" s="1246"/>
      <c r="I993" s="1246"/>
      <c r="J993" s="1246"/>
      <c r="K993" s="1246"/>
      <c r="L993" s="1246"/>
      <c r="M993" s="1246"/>
      <c r="N993" s="1246"/>
      <c r="O993" s="1246"/>
      <c r="P993" s="1246"/>
      <c r="Q993" s="1246"/>
      <c r="R993" s="1246"/>
      <c r="S993" s="1246"/>
      <c r="T993" s="1246"/>
      <c r="U993" s="1246"/>
      <c r="V993" s="1246"/>
      <c r="W993" s="1246"/>
      <c r="X993" s="1246"/>
      <c r="Y993" s="1247"/>
      <c r="Z993" s="113"/>
      <c r="AA993" s="115"/>
      <c r="AB993" s="115"/>
      <c r="AC993" s="115"/>
      <c r="AD993" s="552"/>
      <c r="AE993" s="553"/>
      <c r="AF993" s="553"/>
      <c r="AG993" s="553"/>
      <c r="AH993" s="553"/>
      <c r="AI993" s="553"/>
      <c r="AJ993" s="553"/>
      <c r="AK993" s="554"/>
      <c r="AL993" s="105"/>
    </row>
    <row r="994" spans="1:38" ht="12.75" customHeight="1">
      <c r="A994" s="51"/>
      <c r="B994" s="113"/>
      <c r="C994" s="114"/>
      <c r="D994" s="1245"/>
      <c r="E994" s="1246"/>
      <c r="F994" s="1246"/>
      <c r="G994" s="1246"/>
      <c r="H994" s="1246"/>
      <c r="I994" s="1246"/>
      <c r="J994" s="1246"/>
      <c r="K994" s="1246"/>
      <c r="L994" s="1246"/>
      <c r="M994" s="1246"/>
      <c r="N994" s="1246"/>
      <c r="O994" s="1246"/>
      <c r="P994" s="1246"/>
      <c r="Q994" s="1246"/>
      <c r="R994" s="1246"/>
      <c r="S994" s="1246"/>
      <c r="T994" s="1246"/>
      <c r="U994" s="1246"/>
      <c r="V994" s="1246"/>
      <c r="W994" s="1246"/>
      <c r="X994" s="1246"/>
      <c r="Y994" s="1247"/>
      <c r="Z994" s="113"/>
      <c r="AA994" s="115"/>
      <c r="AB994" s="115"/>
      <c r="AC994" s="115"/>
      <c r="AD994" s="552"/>
      <c r="AE994" s="553"/>
      <c r="AF994" s="553"/>
      <c r="AG994" s="553"/>
      <c r="AH994" s="553"/>
      <c r="AI994" s="553"/>
      <c r="AJ994" s="553"/>
      <c r="AK994" s="554"/>
      <c r="AL994" s="105"/>
    </row>
    <row r="995" spans="1:38" ht="12.75" customHeight="1">
      <c r="A995" s="51"/>
      <c r="B995" s="113"/>
      <c r="C995" s="114"/>
      <c r="D995" s="1251"/>
      <c r="E995" s="1252"/>
      <c r="F995" s="1252"/>
      <c r="G995" s="1252"/>
      <c r="H995" s="1252"/>
      <c r="I995" s="1252"/>
      <c r="J995" s="1252"/>
      <c r="K995" s="1252"/>
      <c r="L995" s="1252"/>
      <c r="M995" s="1252"/>
      <c r="N995" s="1252"/>
      <c r="O995" s="1252"/>
      <c r="P995" s="1252"/>
      <c r="Q995" s="1252"/>
      <c r="R995" s="1252"/>
      <c r="S995" s="1252"/>
      <c r="T995" s="1252"/>
      <c r="U995" s="1252"/>
      <c r="V995" s="1252"/>
      <c r="W995" s="1252"/>
      <c r="X995" s="1252"/>
      <c r="Y995" s="1253"/>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48" t="s">
        <v>1628</v>
      </c>
      <c r="E996" s="1249"/>
      <c r="F996" s="1249"/>
      <c r="G996" s="1249"/>
      <c r="H996" s="1249"/>
      <c r="I996" s="1249"/>
      <c r="J996" s="1249"/>
      <c r="K996" s="1249"/>
      <c r="L996" s="1249"/>
      <c r="M996" s="1249"/>
      <c r="N996" s="1249"/>
      <c r="O996" s="1249"/>
      <c r="P996" s="1249"/>
      <c r="Q996" s="1249"/>
      <c r="R996" s="1249"/>
      <c r="S996" s="1249"/>
      <c r="T996" s="1249"/>
      <c r="U996" s="1249"/>
      <c r="V996" s="1249"/>
      <c r="W996" s="1249"/>
      <c r="X996" s="1249"/>
      <c r="Y996" s="1250"/>
      <c r="Z996" s="120"/>
      <c r="AA996" s="1278" t="str">
        <f>IF(X999&gt;0,"Yes","No")</f>
        <v>Yes</v>
      </c>
      <c r="AB996" s="1279"/>
      <c r="AC996" s="128"/>
      <c r="AD996" s="1269">
        <f>IF((X999=0),"",AO906*AD953)</f>
        <v>9559140.3699999992</v>
      </c>
      <c r="AE996" s="1270"/>
      <c r="AF996" s="1270"/>
      <c r="AG996" s="1270"/>
      <c r="AH996" s="1270"/>
      <c r="AI996" s="1270"/>
      <c r="AJ996" s="1270"/>
      <c r="AK996" s="1271"/>
      <c r="AL996" s="105"/>
    </row>
    <row r="997" spans="1:38" s="743" customFormat="1" ht="12.75" customHeight="1">
      <c r="A997" s="51"/>
      <c r="B997" s="113"/>
      <c r="C997" s="726"/>
      <c r="D997" s="1245" t="s">
        <v>1627</v>
      </c>
      <c r="E997" s="1246"/>
      <c r="F997" s="1246"/>
      <c r="G997" s="1246"/>
      <c r="H997" s="1246"/>
      <c r="I997" s="1246"/>
      <c r="J997" s="1246"/>
      <c r="K997" s="1246"/>
      <c r="L997" s="1246"/>
      <c r="M997" s="1246"/>
      <c r="N997" s="1246"/>
      <c r="O997" s="1246"/>
      <c r="P997" s="1246"/>
      <c r="Q997" s="1246"/>
      <c r="R997" s="1246"/>
      <c r="S997" s="1246"/>
      <c r="T997" s="1246"/>
      <c r="U997" s="1246"/>
      <c r="V997" s="1246"/>
      <c r="W997" s="1246"/>
      <c r="X997" s="1246"/>
      <c r="Y997" s="1247"/>
      <c r="Z997" s="113"/>
      <c r="AA997" s="727"/>
      <c r="AB997" s="727"/>
      <c r="AC997" s="124"/>
      <c r="AD997" s="1272"/>
      <c r="AE997" s="1273"/>
      <c r="AF997" s="1273"/>
      <c r="AG997" s="1273"/>
      <c r="AH997" s="1273"/>
      <c r="AI997" s="1273"/>
      <c r="AJ997" s="1273"/>
      <c r="AK997" s="1274"/>
      <c r="AL997" s="105"/>
    </row>
    <row r="998" spans="1:38" ht="12.75" customHeight="1">
      <c r="A998" s="51"/>
      <c r="B998" s="113"/>
      <c r="C998" s="726"/>
      <c r="D998" s="1245"/>
      <c r="E998" s="1246"/>
      <c r="F998" s="1246"/>
      <c r="G998" s="1246"/>
      <c r="H998" s="1246"/>
      <c r="I998" s="1246"/>
      <c r="J998" s="1246"/>
      <c r="K998" s="1246"/>
      <c r="L998" s="1246"/>
      <c r="M998" s="1246"/>
      <c r="N998" s="1246"/>
      <c r="O998" s="1246"/>
      <c r="P998" s="1246"/>
      <c r="Q998" s="1246"/>
      <c r="R998" s="1246"/>
      <c r="S998" s="1246"/>
      <c r="T998" s="1246"/>
      <c r="U998" s="1246"/>
      <c r="V998" s="1246"/>
      <c r="W998" s="1246"/>
      <c r="X998" s="1246"/>
      <c r="Y998" s="1247"/>
      <c r="Z998" s="113"/>
      <c r="AA998" s="727"/>
      <c r="AB998" s="727"/>
      <c r="AC998" s="124"/>
      <c r="AD998" s="1272"/>
      <c r="AE998" s="1273"/>
      <c r="AF998" s="1273"/>
      <c r="AG998" s="1273"/>
      <c r="AH998" s="1273"/>
      <c r="AI998" s="1273"/>
      <c r="AJ998" s="1273"/>
      <c r="AK998" s="1274"/>
      <c r="AL998" s="105"/>
    </row>
    <row r="999" spans="1:38" ht="12.75" customHeight="1">
      <c r="A999" s="51"/>
      <c r="B999" s="118"/>
      <c r="C999" s="119"/>
      <c r="D999" s="207" t="s">
        <v>1082</v>
      </c>
      <c r="E999" s="208"/>
      <c r="F999" s="208"/>
      <c r="G999" s="208"/>
      <c r="H999" s="104"/>
      <c r="I999" s="1299">
        <f>AM905</f>
        <v>99</v>
      </c>
      <c r="J999" s="1300"/>
      <c r="K999" s="51"/>
      <c r="L999" s="104"/>
      <c r="M999" s="208"/>
      <c r="N999" s="208"/>
      <c r="O999" s="208"/>
      <c r="P999" s="208"/>
      <c r="Q999" s="208"/>
      <c r="R999" s="208"/>
      <c r="S999" s="208"/>
      <c r="T999" s="208"/>
      <c r="U999" s="208"/>
      <c r="V999" s="104"/>
      <c r="W999" s="209" t="s">
        <v>1083</v>
      </c>
      <c r="X999" s="1301">
        <f>AT614</f>
        <v>29</v>
      </c>
      <c r="Y999" s="1302"/>
      <c r="Z999" s="1280"/>
      <c r="AA999" s="1281"/>
      <c r="AB999" s="1281"/>
      <c r="AC999" s="1282"/>
      <c r="AD999" s="1275"/>
      <c r="AE999" s="1276"/>
      <c r="AF999" s="1276"/>
      <c r="AG999" s="1276"/>
      <c r="AH999" s="1276"/>
      <c r="AI999" s="1276"/>
      <c r="AJ999" s="1276"/>
      <c r="AK999" s="1277"/>
      <c r="AL999" s="105"/>
    </row>
    <row r="1000" spans="1:38" ht="12.75" customHeight="1">
      <c r="A1000" s="51"/>
      <c r="B1000" s="120"/>
      <c r="C1000" s="206" t="s">
        <v>1156</v>
      </c>
      <c r="D1000" s="1248" t="s">
        <v>1626</v>
      </c>
      <c r="E1000" s="1249"/>
      <c r="F1000" s="1249"/>
      <c r="G1000" s="1249"/>
      <c r="H1000" s="1249"/>
      <c r="I1000" s="1249"/>
      <c r="J1000" s="1249"/>
      <c r="K1000" s="1249"/>
      <c r="L1000" s="1249"/>
      <c r="M1000" s="1249"/>
      <c r="N1000" s="1249"/>
      <c r="O1000" s="1249"/>
      <c r="P1000" s="1249"/>
      <c r="Q1000" s="1249"/>
      <c r="R1000" s="1249"/>
      <c r="S1000" s="1249"/>
      <c r="T1000" s="1249"/>
      <c r="U1000" s="1249"/>
      <c r="V1000" s="1249"/>
      <c r="W1000" s="1249"/>
      <c r="X1000" s="1249"/>
      <c r="Y1000" s="1250"/>
      <c r="Z1000" s="113"/>
      <c r="AA1000" s="1278" t="str">
        <f>IF(X1003&gt;0,"Yes","No")</f>
        <v>No</v>
      </c>
      <c r="AB1000" s="1279"/>
      <c r="AC1000" s="124"/>
      <c r="AD1000" s="1269" t="str">
        <f>IF((X1003=0)," ",(2*AO907)*AD953)</f>
        <v xml:space="preserve"> </v>
      </c>
      <c r="AE1000" s="1270"/>
      <c r="AF1000" s="1270"/>
      <c r="AG1000" s="1270"/>
      <c r="AH1000" s="1270"/>
      <c r="AI1000" s="1270"/>
      <c r="AJ1000" s="1270"/>
      <c r="AK1000" s="1271"/>
      <c r="AL1000" s="105"/>
    </row>
    <row r="1001" spans="1:38" s="743" customFormat="1" ht="12.75" customHeight="1">
      <c r="A1001" s="51"/>
      <c r="B1001" s="113"/>
      <c r="C1001" s="726"/>
      <c r="D1001" s="1245" t="s">
        <v>1625</v>
      </c>
      <c r="E1001" s="1246"/>
      <c r="F1001" s="1246"/>
      <c r="G1001" s="1246"/>
      <c r="H1001" s="1246"/>
      <c r="I1001" s="1246"/>
      <c r="J1001" s="1246"/>
      <c r="K1001" s="1246"/>
      <c r="L1001" s="1246"/>
      <c r="M1001" s="1246"/>
      <c r="N1001" s="1246"/>
      <c r="O1001" s="1246"/>
      <c r="P1001" s="1246"/>
      <c r="Q1001" s="1246"/>
      <c r="R1001" s="1246"/>
      <c r="S1001" s="1246"/>
      <c r="T1001" s="1246"/>
      <c r="U1001" s="1246"/>
      <c r="V1001" s="1246"/>
      <c r="W1001" s="1246"/>
      <c r="X1001" s="1246"/>
      <c r="Y1001" s="1247"/>
      <c r="Z1001" s="113"/>
      <c r="AA1001" s="727"/>
      <c r="AB1001" s="727"/>
      <c r="AC1001" s="124"/>
      <c r="AD1001" s="1272"/>
      <c r="AE1001" s="1273"/>
      <c r="AF1001" s="1273"/>
      <c r="AG1001" s="1273"/>
      <c r="AH1001" s="1273"/>
      <c r="AI1001" s="1273"/>
      <c r="AJ1001" s="1273"/>
      <c r="AK1001" s="1274"/>
      <c r="AL1001" s="105"/>
    </row>
    <row r="1002" spans="1:38" ht="12.75" customHeight="1">
      <c r="A1002" s="51"/>
      <c r="B1002" s="113"/>
      <c r="C1002" s="124"/>
      <c r="D1002" s="1245"/>
      <c r="E1002" s="1246"/>
      <c r="F1002" s="1246"/>
      <c r="G1002" s="1246"/>
      <c r="H1002" s="1246"/>
      <c r="I1002" s="1246"/>
      <c r="J1002" s="1246"/>
      <c r="K1002" s="1246"/>
      <c r="L1002" s="1246"/>
      <c r="M1002" s="1246"/>
      <c r="N1002" s="1246"/>
      <c r="O1002" s="1246"/>
      <c r="P1002" s="1246"/>
      <c r="Q1002" s="1246"/>
      <c r="R1002" s="1246"/>
      <c r="S1002" s="1246"/>
      <c r="T1002" s="1246"/>
      <c r="U1002" s="1246"/>
      <c r="V1002" s="1246"/>
      <c r="W1002" s="1246"/>
      <c r="X1002" s="1246"/>
      <c r="Y1002" s="1247"/>
      <c r="Z1002" s="1310"/>
      <c r="AA1002" s="1308"/>
      <c r="AB1002" s="1308"/>
      <c r="AC1002" s="1309"/>
      <c r="AD1002" s="1272"/>
      <c r="AE1002" s="1273"/>
      <c r="AF1002" s="1273"/>
      <c r="AG1002" s="1273"/>
      <c r="AH1002" s="1273"/>
      <c r="AI1002" s="1273"/>
      <c r="AJ1002" s="1273"/>
      <c r="AK1002" s="1274"/>
      <c r="AL1002" s="105"/>
    </row>
    <row r="1003" spans="1:38" ht="12.75" customHeight="1">
      <c r="A1003" s="51"/>
      <c r="B1003" s="118"/>
      <c r="C1003" s="119"/>
      <c r="D1003" s="207" t="s">
        <v>1082</v>
      </c>
      <c r="E1003" s="208"/>
      <c r="F1003" s="208"/>
      <c r="G1003" s="208"/>
      <c r="H1003" s="208"/>
      <c r="I1003" s="1299">
        <f>AM905</f>
        <v>99</v>
      </c>
      <c r="J1003" s="1300"/>
      <c r="K1003" s="51"/>
      <c r="L1003" s="208"/>
      <c r="M1003" s="208"/>
      <c r="N1003" s="208"/>
      <c r="O1003" s="208"/>
      <c r="P1003" s="208"/>
      <c r="Q1003" s="208"/>
      <c r="R1003" s="208"/>
      <c r="S1003" s="208"/>
      <c r="T1003" s="208"/>
      <c r="U1003" s="208"/>
      <c r="V1003" s="208"/>
      <c r="W1003" s="209" t="s">
        <v>1084</v>
      </c>
      <c r="X1003" s="1301">
        <f>AX614</f>
        <v>0</v>
      </c>
      <c r="Y1003" s="1302"/>
      <c r="Z1003" s="1280"/>
      <c r="AA1003" s="1281"/>
      <c r="AB1003" s="1281"/>
      <c r="AC1003" s="1282"/>
      <c r="AD1003" s="1275"/>
      <c r="AE1003" s="1276"/>
      <c r="AF1003" s="1276"/>
      <c r="AG1003" s="1276"/>
      <c r="AH1003" s="1276"/>
      <c r="AI1003" s="1276"/>
      <c r="AJ1003" s="1276"/>
      <c r="AK1003" s="1277"/>
      <c r="AL1003" s="105"/>
    </row>
    <row r="1004" spans="1:38" ht="12.75" customHeight="1">
      <c r="A1004" s="51"/>
      <c r="B1004" s="161"/>
      <c r="C1004" s="162"/>
      <c r="D1004" s="1327" t="s">
        <v>560</v>
      </c>
      <c r="E1004" s="1327"/>
      <c r="F1004" s="1327"/>
      <c r="G1004" s="1327"/>
      <c r="H1004" s="1327"/>
      <c r="I1004" s="1327"/>
      <c r="J1004" s="1327"/>
      <c r="K1004" s="1327"/>
      <c r="L1004" s="1327"/>
      <c r="M1004" s="1327"/>
      <c r="N1004" s="1327"/>
      <c r="O1004" s="1327"/>
      <c r="P1004" s="1327"/>
      <c r="Q1004" s="1327"/>
      <c r="R1004" s="1327"/>
      <c r="S1004" s="1327"/>
      <c r="T1004" s="1327"/>
      <c r="U1004" s="1327"/>
      <c r="V1004" s="1327"/>
      <c r="W1004" s="1327"/>
      <c r="X1004" s="1327"/>
      <c r="Y1004" s="1327"/>
      <c r="Z1004" s="1327"/>
      <c r="AA1004" s="1327"/>
      <c r="AB1004" s="1327"/>
      <c r="AC1004" s="1328"/>
      <c r="AD1004" s="1263">
        <f>SUM(AD953:AK1003)</f>
        <v>45817948.369999997</v>
      </c>
      <c r="AE1004" s="1264"/>
      <c r="AF1004" s="1264"/>
      <c r="AG1004" s="1264"/>
      <c r="AH1004" s="1264"/>
      <c r="AI1004" s="1264"/>
      <c r="AJ1004" s="1264"/>
      <c r="AK1004" s="1265"/>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9"/>
      <c r="Y1007" s="1199"/>
      <c r="Z1007" s="1199"/>
      <c r="AA1007" s="1199"/>
      <c r="AB1007" s="1199"/>
      <c r="AC1007" s="1199"/>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0"/>
      <c r="Y1008" s="1200"/>
      <c r="Z1008" s="1200"/>
      <c r="AA1008" s="1200"/>
      <c r="AB1008" s="1200"/>
      <c r="AC1008" s="1200"/>
      <c r="AD1008" s="345"/>
      <c r="AE1008" s="345"/>
      <c r="AF1008" s="345"/>
      <c r="AG1008" s="345"/>
      <c r="AH1008" s="345"/>
      <c r="AI1008" s="345"/>
      <c r="AJ1008" s="345"/>
      <c r="AK1008" s="345"/>
      <c r="AL1008" s="105"/>
    </row>
    <row r="1009" spans="1:38" ht="12.75" customHeight="1">
      <c r="A1009" s="51"/>
      <c r="B1009" s="115"/>
      <c r="C1009" s="348"/>
      <c r="D1009" s="1547"/>
      <c r="E1009" s="1547"/>
      <c r="F1009" s="1547"/>
      <c r="G1009" s="1547"/>
      <c r="H1009" s="1547"/>
      <c r="I1009" s="1547"/>
      <c r="J1009" s="1547"/>
      <c r="K1009" s="1547"/>
      <c r="L1009" s="1547"/>
      <c r="M1009" s="1547"/>
      <c r="N1009" s="1547"/>
      <c r="O1009" s="1547"/>
      <c r="P1009" s="1547"/>
      <c r="Q1009" s="1547"/>
      <c r="R1009" s="1547"/>
      <c r="S1009" s="1547"/>
      <c r="T1009" s="1547"/>
      <c r="U1009" s="1547"/>
      <c r="V1009" s="1547"/>
      <c r="W1009" s="1547"/>
      <c r="X1009" s="1547"/>
      <c r="Y1009" s="1547"/>
      <c r="Z1009" s="1547"/>
      <c r="AA1009" s="1547"/>
      <c r="AB1009" s="1547"/>
      <c r="AC1009" s="1547"/>
      <c r="AD1009" s="1547"/>
      <c r="AE1009" s="1547"/>
      <c r="AF1009" s="1547"/>
      <c r="AG1009" s="1547"/>
      <c r="AH1009" s="1547"/>
      <c r="AI1009" s="1547"/>
      <c r="AJ1009" s="1547"/>
      <c r="AK1009" s="1547"/>
      <c r="AL1009" s="105"/>
    </row>
    <row r="1010" spans="1:38" ht="12.75" customHeight="1">
      <c r="A1010" s="51"/>
      <c r="B1010" s="115"/>
      <c r="C1010" s="348"/>
      <c r="D1010" s="1547"/>
      <c r="E1010" s="1547"/>
      <c r="F1010" s="1547"/>
      <c r="G1010" s="1547"/>
      <c r="H1010" s="1547"/>
      <c r="I1010" s="1547"/>
      <c r="J1010" s="1547"/>
      <c r="K1010" s="1547"/>
      <c r="L1010" s="1547"/>
      <c r="M1010" s="1547"/>
      <c r="N1010" s="1547"/>
      <c r="O1010" s="1547"/>
      <c r="P1010" s="1547"/>
      <c r="Q1010" s="1547"/>
      <c r="R1010" s="1547"/>
      <c r="S1010" s="1547"/>
      <c r="T1010" s="1547"/>
      <c r="U1010" s="1547"/>
      <c r="V1010" s="1547"/>
      <c r="W1010" s="1547"/>
      <c r="X1010" s="1547"/>
      <c r="Y1010" s="1547"/>
      <c r="Z1010" s="1547"/>
      <c r="AA1010" s="1547"/>
      <c r="AB1010" s="1547"/>
      <c r="AC1010" s="1547"/>
      <c r="AD1010" s="1547"/>
      <c r="AE1010" s="1547"/>
      <c r="AF1010" s="1547"/>
      <c r="AG1010" s="1547"/>
      <c r="AH1010" s="1547"/>
      <c r="AI1010" s="1547"/>
      <c r="AJ1010" s="1547"/>
      <c r="AK1010" s="1547"/>
      <c r="AL1010" s="105"/>
    </row>
    <row r="1011" spans="1:38" ht="12.75" customHeight="1">
      <c r="A1011" s="51"/>
      <c r="B1011" s="115"/>
      <c r="C1011" s="348"/>
      <c r="D1011" s="1547"/>
      <c r="E1011" s="1547"/>
      <c r="F1011" s="1547"/>
      <c r="G1011" s="1547"/>
      <c r="H1011" s="1547"/>
      <c r="I1011" s="1547"/>
      <c r="J1011" s="1547"/>
      <c r="K1011" s="1547"/>
      <c r="L1011" s="1547"/>
      <c r="M1011" s="1547"/>
      <c r="N1011" s="1547"/>
      <c r="O1011" s="1547"/>
      <c r="P1011" s="1547"/>
      <c r="Q1011" s="1547"/>
      <c r="R1011" s="1547"/>
      <c r="S1011" s="1547"/>
      <c r="T1011" s="1547"/>
      <c r="U1011" s="1547"/>
      <c r="V1011" s="1547"/>
      <c r="W1011" s="1547"/>
      <c r="X1011" s="1547"/>
      <c r="Y1011" s="1547"/>
      <c r="Z1011" s="1547"/>
      <c r="AA1011" s="1547"/>
      <c r="AB1011" s="1547"/>
      <c r="AC1011" s="1547"/>
      <c r="AD1011" s="1547"/>
      <c r="AE1011" s="1547"/>
      <c r="AF1011" s="1547"/>
      <c r="AG1011" s="1547"/>
      <c r="AH1011" s="1547"/>
      <c r="AI1011" s="1547"/>
      <c r="AJ1011" s="1547"/>
      <c r="AK1011" s="1547"/>
      <c r="AL1011" s="105"/>
    </row>
    <row r="1012" spans="1:38" ht="12.6" customHeight="1">
      <c r="A1012" s="51"/>
      <c r="B1012" s="1173"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3"/>
      <c r="D1012" s="1173"/>
      <c r="E1012" s="1173"/>
      <c r="F1012" s="1173"/>
      <c r="G1012" s="1173"/>
      <c r="H1012" s="1173"/>
      <c r="I1012" s="1173"/>
      <c r="J1012" s="1173"/>
      <c r="K1012" s="1173"/>
      <c r="L1012" s="1173"/>
      <c r="M1012" s="1173"/>
      <c r="N1012" s="1173"/>
      <c r="O1012" s="1173"/>
      <c r="P1012" s="1173"/>
      <c r="Q1012" s="1173"/>
      <c r="R1012" s="1173"/>
      <c r="S1012" s="1173"/>
      <c r="T1012" s="1173"/>
      <c r="U1012" s="1173"/>
      <c r="V1012" s="1173"/>
      <c r="W1012" s="1173"/>
      <c r="X1012" s="1173"/>
      <c r="Y1012" s="1173"/>
      <c r="Z1012" s="1173"/>
      <c r="AA1012" s="1173"/>
      <c r="AB1012" s="1173"/>
      <c r="AC1012" s="1173"/>
      <c r="AD1012" s="1173"/>
      <c r="AE1012" s="1173"/>
      <c r="AF1012" s="1173"/>
      <c r="AG1012" s="1173"/>
      <c r="AH1012" s="1173"/>
      <c r="AI1012" s="1173"/>
      <c r="AJ1012" s="1173"/>
      <c r="AK1012" s="1173"/>
      <c r="AL1012" s="105"/>
    </row>
    <row r="1013" spans="1:38" ht="12.6" customHeight="1">
      <c r="A1013" s="131"/>
      <c r="B1013" s="1173"/>
      <c r="C1013" s="1173"/>
      <c r="D1013" s="1173"/>
      <c r="E1013" s="1173"/>
      <c r="F1013" s="1173"/>
      <c r="G1013" s="1173"/>
      <c r="H1013" s="1173"/>
      <c r="I1013" s="1173"/>
      <c r="J1013" s="1173"/>
      <c r="K1013" s="1173"/>
      <c r="L1013" s="1173"/>
      <c r="M1013" s="1173"/>
      <c r="N1013" s="1173"/>
      <c r="O1013" s="1173"/>
      <c r="P1013" s="1173"/>
      <c r="Q1013" s="1173"/>
      <c r="R1013" s="1173"/>
      <c r="S1013" s="1173"/>
      <c r="T1013" s="1173"/>
      <c r="U1013" s="1173"/>
      <c r="V1013" s="1173"/>
      <c r="W1013" s="1173"/>
      <c r="X1013" s="1173"/>
      <c r="Y1013" s="1173"/>
      <c r="Z1013" s="1173"/>
      <c r="AA1013" s="1173"/>
      <c r="AB1013" s="1173"/>
      <c r="AC1013" s="1173"/>
      <c r="AD1013" s="1173"/>
      <c r="AE1013" s="1173"/>
      <c r="AF1013" s="1173"/>
      <c r="AG1013" s="1173"/>
      <c r="AH1013" s="1173"/>
      <c r="AI1013" s="1173"/>
      <c r="AJ1013" s="1173"/>
      <c r="AK1013" s="1173"/>
      <c r="AL1013" s="105"/>
    </row>
    <row r="1014" spans="1:38" ht="12.6" customHeight="1">
      <c r="A1014" s="131"/>
      <c r="B1014" s="1172">
        <f>IF(ISNA(IF((AD978&gt;(AD953*0.15)),"(f) cannot be greater than 15% of unadjusted eligible basis.",0)),"",(IF((AD978&gt;(AD953*0.15)),"(f) cannot be greater than 15% of unadjusted eligible basis.",0)))</f>
        <v>0</v>
      </c>
      <c r="C1014" s="1172"/>
      <c r="D1014" s="1172"/>
      <c r="E1014" s="1172"/>
      <c r="F1014" s="1172"/>
      <c r="G1014" s="1172"/>
      <c r="H1014" s="1172"/>
      <c r="I1014" s="1172"/>
      <c r="J1014" s="1172"/>
      <c r="K1014" s="1172"/>
      <c r="L1014" s="1172"/>
      <c r="M1014" s="1172"/>
      <c r="N1014" s="1172"/>
      <c r="O1014" s="1172"/>
      <c r="P1014" s="1172"/>
      <c r="Q1014" s="1172"/>
      <c r="R1014" s="1172"/>
      <c r="S1014" s="1172"/>
      <c r="T1014" s="1172"/>
      <c r="U1014" s="1172"/>
      <c r="V1014" s="1172"/>
      <c r="W1014" s="1172"/>
      <c r="X1014" s="1172"/>
      <c r="Y1014" s="1172"/>
      <c r="Z1014" s="1172"/>
      <c r="AA1014" s="1172"/>
      <c r="AB1014" s="1172"/>
      <c r="AC1014" s="1172"/>
      <c r="AD1014" s="1172"/>
      <c r="AE1014" s="1172"/>
      <c r="AF1014" s="1172"/>
      <c r="AG1014" s="1172"/>
      <c r="AH1014" s="1172"/>
      <c r="AI1014" s="1172"/>
      <c r="AJ1014" s="1172"/>
      <c r="AK1014" s="1172"/>
      <c r="AL1014" s="105"/>
    </row>
    <row r="1015" spans="1:38" ht="12.6" customHeight="1" thickBot="1">
      <c r="A1015" s="1262" t="s">
        <v>876</v>
      </c>
      <c r="B1015" s="1262"/>
      <c r="C1015" s="1262"/>
      <c r="D1015" s="1262"/>
      <c r="E1015" s="1262"/>
      <c r="F1015" s="1262"/>
      <c r="G1015" s="1262"/>
      <c r="H1015" s="1262"/>
      <c r="I1015" s="1262"/>
      <c r="J1015" s="1262"/>
      <c r="K1015" s="1262"/>
      <c r="L1015" s="1262"/>
      <c r="M1015" s="1262"/>
      <c r="N1015" s="1262"/>
      <c r="O1015" s="1262"/>
      <c r="P1015" s="1262"/>
      <c r="Q1015" s="1262"/>
      <c r="R1015" s="1262"/>
      <c r="S1015" s="1262"/>
      <c r="T1015" s="1262"/>
      <c r="U1015" s="1262"/>
      <c r="V1015" s="1262"/>
      <c r="W1015" s="1262"/>
      <c r="X1015" s="1262"/>
      <c r="Y1015" s="1262"/>
      <c r="Z1015" s="1262"/>
      <c r="AA1015" s="1262"/>
      <c r="AB1015" s="1262"/>
      <c r="AC1015" s="1262"/>
      <c r="AD1015" s="1262"/>
      <c r="AE1015" s="1262"/>
      <c r="AF1015" s="1262"/>
      <c r="AG1015" s="1262"/>
      <c r="AH1015" s="1262"/>
      <c r="AI1015" s="1262"/>
      <c r="AJ1015" s="1262"/>
      <c r="AK1015" s="1262"/>
      <c r="AL1015" s="1262"/>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8" t="s">
        <v>642</v>
      </c>
      <c r="B1019" s="1098"/>
      <c r="C1019" s="13">
        <v>1</v>
      </c>
      <c r="D1019" s="997" t="s">
        <v>1264</v>
      </c>
      <c r="E1019" s="997"/>
      <c r="F1019" s="997"/>
      <c r="G1019" s="997"/>
      <c r="H1019" s="997"/>
      <c r="I1019" s="997"/>
      <c r="J1019" s="997"/>
      <c r="K1019" s="997"/>
      <c r="L1019" s="997"/>
      <c r="M1019" s="997"/>
      <c r="N1019" s="997"/>
      <c r="O1019" s="997"/>
      <c r="P1019" s="997"/>
      <c r="Q1019" s="997"/>
      <c r="R1019" s="997"/>
      <c r="S1019" s="997"/>
      <c r="T1019" s="997"/>
      <c r="U1019" s="997"/>
      <c r="V1019" s="997"/>
      <c r="W1019" s="997"/>
      <c r="X1019" s="997"/>
      <c r="Y1019" s="997"/>
      <c r="Z1019" s="997"/>
      <c r="AA1019" s="997"/>
      <c r="AB1019" s="997"/>
      <c r="AC1019" s="997"/>
      <c r="AD1019" s="997"/>
      <c r="AE1019" s="997"/>
      <c r="AF1019" s="997"/>
      <c r="AG1019" s="997"/>
      <c r="AH1019" s="997"/>
      <c r="AI1019" s="997"/>
      <c r="AJ1019" s="997"/>
      <c r="AK1019" s="997"/>
      <c r="AL1019" s="134"/>
    </row>
    <row r="1020" spans="1:38" ht="12.6" customHeight="1">
      <c r="A1020" s="243"/>
      <c r="B1020" s="243"/>
      <c r="C1020" s="13"/>
      <c r="D1020" s="997"/>
      <c r="E1020" s="997"/>
      <c r="F1020" s="997"/>
      <c r="G1020" s="997"/>
      <c r="H1020" s="997"/>
      <c r="I1020" s="997"/>
      <c r="J1020" s="997"/>
      <c r="K1020" s="997"/>
      <c r="L1020" s="997"/>
      <c r="M1020" s="997"/>
      <c r="N1020" s="997"/>
      <c r="O1020" s="997"/>
      <c r="P1020" s="997"/>
      <c r="Q1020" s="997"/>
      <c r="R1020" s="997"/>
      <c r="S1020" s="997"/>
      <c r="T1020" s="997"/>
      <c r="U1020" s="997"/>
      <c r="V1020" s="997"/>
      <c r="W1020" s="997"/>
      <c r="X1020" s="997"/>
      <c r="Y1020" s="997"/>
      <c r="Z1020" s="997"/>
      <c r="AA1020" s="997"/>
      <c r="AB1020" s="997"/>
      <c r="AC1020" s="997"/>
      <c r="AD1020" s="997"/>
      <c r="AE1020" s="997"/>
      <c r="AF1020" s="997"/>
      <c r="AG1020" s="997"/>
      <c r="AH1020" s="997"/>
      <c r="AI1020" s="997"/>
      <c r="AJ1020" s="997"/>
      <c r="AK1020" s="997"/>
      <c r="AL1020" s="134"/>
    </row>
    <row r="1021" spans="1:38" ht="12.6" customHeight="1">
      <c r="A1021" s="243"/>
      <c r="B1021" s="243"/>
      <c r="C1021" s="13"/>
      <c r="D1021" s="997"/>
      <c r="E1021" s="997"/>
      <c r="F1021" s="997"/>
      <c r="G1021" s="997"/>
      <c r="H1021" s="997"/>
      <c r="I1021" s="997"/>
      <c r="J1021" s="997"/>
      <c r="K1021" s="997"/>
      <c r="L1021" s="997"/>
      <c r="M1021" s="997"/>
      <c r="N1021" s="997"/>
      <c r="O1021" s="997"/>
      <c r="P1021" s="997"/>
      <c r="Q1021" s="997"/>
      <c r="R1021" s="997"/>
      <c r="S1021" s="997"/>
      <c r="T1021" s="997"/>
      <c r="U1021" s="997"/>
      <c r="V1021" s="997"/>
      <c r="W1021" s="997"/>
      <c r="X1021" s="997"/>
      <c r="Y1021" s="997"/>
      <c r="Z1021" s="997"/>
      <c r="AA1021" s="997"/>
      <c r="AB1021" s="997"/>
      <c r="AC1021" s="997"/>
      <c r="AD1021" s="997"/>
      <c r="AE1021" s="997"/>
      <c r="AF1021" s="997"/>
      <c r="AG1021" s="997"/>
      <c r="AH1021" s="997"/>
      <c r="AI1021" s="997"/>
      <c r="AJ1021" s="997"/>
      <c r="AK1021" s="997"/>
      <c r="AL1021" s="105"/>
    </row>
    <row r="1022" spans="1:38" ht="12.6" customHeight="1">
      <c r="A1022" s="243"/>
      <c r="B1022" s="243"/>
      <c r="C1022" s="13"/>
      <c r="D1022" s="997"/>
      <c r="E1022" s="997"/>
      <c r="F1022" s="997"/>
      <c r="G1022" s="997"/>
      <c r="H1022" s="997"/>
      <c r="I1022" s="997"/>
      <c r="J1022" s="997"/>
      <c r="K1022" s="997"/>
      <c r="L1022" s="997"/>
      <c r="M1022" s="997"/>
      <c r="N1022" s="997"/>
      <c r="O1022" s="997"/>
      <c r="P1022" s="997"/>
      <c r="Q1022" s="997"/>
      <c r="R1022" s="997"/>
      <c r="S1022" s="997"/>
      <c r="T1022" s="997"/>
      <c r="U1022" s="997"/>
      <c r="V1022" s="997"/>
      <c r="W1022" s="997"/>
      <c r="X1022" s="997"/>
      <c r="Y1022" s="997"/>
      <c r="Z1022" s="997"/>
      <c r="AA1022" s="997"/>
      <c r="AB1022" s="997"/>
      <c r="AC1022" s="997"/>
      <c r="AD1022" s="997"/>
      <c r="AE1022" s="997"/>
      <c r="AF1022" s="997"/>
      <c r="AG1022" s="997"/>
      <c r="AH1022" s="997"/>
      <c r="AI1022" s="997"/>
      <c r="AJ1022" s="997"/>
      <c r="AK1022" s="997"/>
      <c r="AL1022" s="105"/>
    </row>
    <row r="1023" spans="1:38" ht="12.6" customHeight="1">
      <c r="A1023" s="243"/>
      <c r="B1023" s="243"/>
      <c r="C1023" s="13"/>
      <c r="D1023" s="997"/>
      <c r="E1023" s="997"/>
      <c r="F1023" s="997"/>
      <c r="G1023" s="997"/>
      <c r="H1023" s="997"/>
      <c r="I1023" s="997"/>
      <c r="J1023" s="997"/>
      <c r="K1023" s="997"/>
      <c r="L1023" s="997"/>
      <c r="M1023" s="997"/>
      <c r="N1023" s="997"/>
      <c r="O1023" s="997"/>
      <c r="P1023" s="997"/>
      <c r="Q1023" s="997"/>
      <c r="R1023" s="997"/>
      <c r="S1023" s="997"/>
      <c r="T1023" s="997"/>
      <c r="U1023" s="997"/>
      <c r="V1023" s="997"/>
      <c r="W1023" s="997"/>
      <c r="X1023" s="997"/>
      <c r="Y1023" s="997"/>
      <c r="Z1023" s="997"/>
      <c r="AA1023" s="997"/>
      <c r="AB1023" s="997"/>
      <c r="AC1023" s="997"/>
      <c r="AD1023" s="997"/>
      <c r="AE1023" s="997"/>
      <c r="AF1023" s="997"/>
      <c r="AG1023" s="997"/>
      <c r="AH1023" s="997"/>
      <c r="AI1023" s="997"/>
      <c r="AJ1023" s="997"/>
      <c r="AK1023" s="997"/>
      <c r="AL1023" s="105"/>
    </row>
    <row r="1024" spans="1:38" ht="12.6" customHeight="1">
      <c r="A1024" s="37"/>
      <c r="B1024" s="66"/>
      <c r="C1024" s="13"/>
      <c r="D1024" s="997"/>
      <c r="E1024" s="997"/>
      <c r="F1024" s="997"/>
      <c r="G1024" s="997"/>
      <c r="H1024" s="997"/>
      <c r="I1024" s="997"/>
      <c r="J1024" s="997"/>
      <c r="K1024" s="997"/>
      <c r="L1024" s="997"/>
      <c r="M1024" s="997"/>
      <c r="N1024" s="997"/>
      <c r="O1024" s="997"/>
      <c r="P1024" s="997"/>
      <c r="Q1024" s="997"/>
      <c r="R1024" s="997"/>
      <c r="S1024" s="997"/>
      <c r="T1024" s="997"/>
      <c r="U1024" s="997"/>
      <c r="V1024" s="997"/>
      <c r="W1024" s="997"/>
      <c r="X1024" s="997"/>
      <c r="Y1024" s="997"/>
      <c r="Z1024" s="997"/>
      <c r="AA1024" s="997"/>
      <c r="AB1024" s="997"/>
      <c r="AC1024" s="997"/>
      <c r="AD1024" s="997"/>
      <c r="AE1024" s="997"/>
      <c r="AF1024" s="997"/>
      <c r="AG1024" s="997"/>
      <c r="AH1024" s="997"/>
      <c r="AI1024" s="997"/>
      <c r="AJ1024" s="997"/>
      <c r="AK1024" s="997"/>
      <c r="AL1024" s="105"/>
    </row>
    <row r="1025" spans="1:38" ht="12.6" customHeight="1">
      <c r="A1025" s="1098" t="s">
        <v>642</v>
      </c>
      <c r="B1025" s="1098"/>
      <c r="C1025" s="13">
        <v>2</v>
      </c>
      <c r="D1025" s="997" t="s">
        <v>1263</v>
      </c>
      <c r="E1025" s="997"/>
      <c r="F1025" s="997"/>
      <c r="G1025" s="997"/>
      <c r="H1025" s="997"/>
      <c r="I1025" s="997"/>
      <c r="J1025" s="997"/>
      <c r="K1025" s="997"/>
      <c r="L1025" s="997"/>
      <c r="M1025" s="997"/>
      <c r="N1025" s="997"/>
      <c r="O1025" s="997"/>
      <c r="P1025" s="997"/>
      <c r="Q1025" s="997"/>
      <c r="R1025" s="997"/>
      <c r="S1025" s="997"/>
      <c r="T1025" s="997"/>
      <c r="U1025" s="997"/>
      <c r="V1025" s="997"/>
      <c r="W1025" s="997"/>
      <c r="X1025" s="997"/>
      <c r="Y1025" s="997"/>
      <c r="Z1025" s="997"/>
      <c r="AA1025" s="997"/>
      <c r="AB1025" s="997"/>
      <c r="AC1025" s="997"/>
      <c r="AD1025" s="997"/>
      <c r="AE1025" s="997"/>
      <c r="AF1025" s="997"/>
      <c r="AG1025" s="997"/>
      <c r="AH1025" s="997"/>
      <c r="AI1025" s="997"/>
      <c r="AJ1025" s="997"/>
      <c r="AK1025" s="997"/>
      <c r="AL1025" s="105"/>
    </row>
    <row r="1026" spans="1:38" ht="12.6" customHeight="1">
      <c r="A1026" s="243"/>
      <c r="B1026" s="243"/>
      <c r="C1026" s="13"/>
      <c r="D1026" s="997"/>
      <c r="E1026" s="997"/>
      <c r="F1026" s="997"/>
      <c r="G1026" s="997"/>
      <c r="H1026" s="997"/>
      <c r="I1026" s="997"/>
      <c r="J1026" s="997"/>
      <c r="K1026" s="997"/>
      <c r="L1026" s="997"/>
      <c r="M1026" s="997"/>
      <c r="N1026" s="997"/>
      <c r="O1026" s="997"/>
      <c r="P1026" s="997"/>
      <c r="Q1026" s="997"/>
      <c r="R1026" s="997"/>
      <c r="S1026" s="997"/>
      <c r="T1026" s="997"/>
      <c r="U1026" s="997"/>
      <c r="V1026" s="997"/>
      <c r="W1026" s="997"/>
      <c r="X1026" s="997"/>
      <c r="Y1026" s="997"/>
      <c r="Z1026" s="997"/>
      <c r="AA1026" s="997"/>
      <c r="AB1026" s="997"/>
      <c r="AC1026" s="997"/>
      <c r="AD1026" s="997"/>
      <c r="AE1026" s="997"/>
      <c r="AF1026" s="997"/>
      <c r="AG1026" s="997"/>
      <c r="AH1026" s="997"/>
      <c r="AI1026" s="997"/>
      <c r="AJ1026" s="997"/>
      <c r="AK1026" s="997"/>
      <c r="AL1026" s="105"/>
    </row>
    <row r="1027" spans="1:38" ht="12.6" customHeight="1">
      <c r="A1027" s="243"/>
      <c r="B1027" s="243"/>
      <c r="C1027" s="13"/>
      <c r="D1027" s="997"/>
      <c r="E1027" s="997"/>
      <c r="F1027" s="997"/>
      <c r="G1027" s="997"/>
      <c r="H1027" s="997"/>
      <c r="I1027" s="997"/>
      <c r="J1027" s="997"/>
      <c r="K1027" s="997"/>
      <c r="L1027" s="997"/>
      <c r="M1027" s="997"/>
      <c r="N1027" s="997"/>
      <c r="O1027" s="997"/>
      <c r="P1027" s="997"/>
      <c r="Q1027" s="997"/>
      <c r="R1027" s="997"/>
      <c r="S1027" s="997"/>
      <c r="T1027" s="997"/>
      <c r="U1027" s="997"/>
      <c r="V1027" s="997"/>
      <c r="W1027" s="997"/>
      <c r="X1027" s="997"/>
      <c r="Y1027" s="997"/>
      <c r="Z1027" s="997"/>
      <c r="AA1027" s="997"/>
      <c r="AB1027" s="997"/>
      <c r="AC1027" s="997"/>
      <c r="AD1027" s="997"/>
      <c r="AE1027" s="997"/>
      <c r="AF1027" s="997"/>
      <c r="AG1027" s="997"/>
      <c r="AH1027" s="997"/>
      <c r="AI1027" s="997"/>
      <c r="AJ1027" s="997"/>
      <c r="AK1027" s="997"/>
      <c r="AL1027" s="105"/>
    </row>
    <row r="1028" spans="1:38" ht="12.6" customHeight="1">
      <c r="A1028" s="243"/>
      <c r="B1028" s="243"/>
      <c r="C1028" s="13"/>
      <c r="D1028" s="997"/>
      <c r="E1028" s="997"/>
      <c r="F1028" s="997"/>
      <c r="G1028" s="997"/>
      <c r="H1028" s="997"/>
      <c r="I1028" s="997"/>
      <c r="J1028" s="997"/>
      <c r="K1028" s="997"/>
      <c r="L1028" s="997"/>
      <c r="M1028" s="997"/>
      <c r="N1028" s="997"/>
      <c r="O1028" s="997"/>
      <c r="P1028" s="997"/>
      <c r="Q1028" s="997"/>
      <c r="R1028" s="997"/>
      <c r="S1028" s="997"/>
      <c r="T1028" s="997"/>
      <c r="U1028" s="997"/>
      <c r="V1028" s="997"/>
      <c r="W1028" s="997"/>
      <c r="X1028" s="997"/>
      <c r="Y1028" s="997"/>
      <c r="Z1028" s="997"/>
      <c r="AA1028" s="997"/>
      <c r="AB1028" s="997"/>
      <c r="AC1028" s="997"/>
      <c r="AD1028" s="997"/>
      <c r="AE1028" s="997"/>
      <c r="AF1028" s="997"/>
      <c r="AG1028" s="997"/>
      <c r="AH1028" s="997"/>
      <c r="AI1028" s="997"/>
      <c r="AJ1028" s="997"/>
      <c r="AK1028" s="997"/>
      <c r="AL1028" s="105"/>
    </row>
    <row r="1029" spans="1:38" ht="12.6" customHeight="1">
      <c r="A1029" s="243"/>
      <c r="B1029" s="243"/>
      <c r="C1029" s="13"/>
      <c r="D1029" s="997"/>
      <c r="E1029" s="997"/>
      <c r="F1029" s="997"/>
      <c r="G1029" s="997"/>
      <c r="H1029" s="997"/>
      <c r="I1029" s="997"/>
      <c r="J1029" s="997"/>
      <c r="K1029" s="997"/>
      <c r="L1029" s="997"/>
      <c r="M1029" s="997"/>
      <c r="N1029" s="997"/>
      <c r="O1029" s="997"/>
      <c r="P1029" s="997"/>
      <c r="Q1029" s="997"/>
      <c r="R1029" s="997"/>
      <c r="S1029" s="997"/>
      <c r="T1029" s="997"/>
      <c r="U1029" s="997"/>
      <c r="V1029" s="997"/>
      <c r="W1029" s="997"/>
      <c r="X1029" s="997"/>
      <c r="Y1029" s="997"/>
      <c r="Z1029" s="997"/>
      <c r="AA1029" s="997"/>
      <c r="AB1029" s="997"/>
      <c r="AC1029" s="997"/>
      <c r="AD1029" s="997"/>
      <c r="AE1029" s="997"/>
      <c r="AF1029" s="997"/>
      <c r="AG1029" s="997"/>
      <c r="AH1029" s="997"/>
      <c r="AI1029" s="997"/>
      <c r="AJ1029" s="997"/>
      <c r="AK1029" s="997"/>
      <c r="AL1029" s="105"/>
    </row>
    <row r="1030" spans="1:38" ht="12.6" customHeight="1">
      <c r="A1030" s="243"/>
      <c r="B1030" s="243"/>
      <c r="C1030" s="13"/>
      <c r="D1030" s="997"/>
      <c r="E1030" s="997"/>
      <c r="F1030" s="997"/>
      <c r="G1030" s="997"/>
      <c r="H1030" s="997"/>
      <c r="I1030" s="997"/>
      <c r="J1030" s="997"/>
      <c r="K1030" s="997"/>
      <c r="L1030" s="997"/>
      <c r="M1030" s="997"/>
      <c r="N1030" s="997"/>
      <c r="O1030" s="997"/>
      <c r="P1030" s="997"/>
      <c r="Q1030" s="997"/>
      <c r="R1030" s="997"/>
      <c r="S1030" s="997"/>
      <c r="T1030" s="997"/>
      <c r="U1030" s="997"/>
      <c r="V1030" s="997"/>
      <c r="W1030" s="997"/>
      <c r="X1030" s="997"/>
      <c r="Y1030" s="997"/>
      <c r="Z1030" s="997"/>
      <c r="AA1030" s="997"/>
      <c r="AB1030" s="997"/>
      <c r="AC1030" s="997"/>
      <c r="AD1030" s="997"/>
      <c r="AE1030" s="997"/>
      <c r="AF1030" s="997"/>
      <c r="AG1030" s="997"/>
      <c r="AH1030" s="997"/>
      <c r="AI1030" s="997"/>
      <c r="AJ1030" s="997"/>
      <c r="AK1030" s="997"/>
    </row>
    <row r="1031" spans="1:38" ht="12.6" customHeight="1">
      <c r="A1031" s="1098" t="s">
        <v>642</v>
      </c>
      <c r="B1031" s="1098"/>
      <c r="C1031" s="13">
        <v>3</v>
      </c>
      <c r="D1031" s="997" t="s">
        <v>1606</v>
      </c>
      <c r="E1031" s="997"/>
      <c r="F1031" s="997"/>
      <c r="G1031" s="997"/>
      <c r="H1031" s="997"/>
      <c r="I1031" s="997"/>
      <c r="J1031" s="997"/>
      <c r="K1031" s="997"/>
      <c r="L1031" s="997"/>
      <c r="M1031" s="997"/>
      <c r="N1031" s="997"/>
      <c r="O1031" s="997"/>
      <c r="P1031" s="997"/>
      <c r="Q1031" s="997"/>
      <c r="R1031" s="997"/>
      <c r="S1031" s="997"/>
      <c r="T1031" s="997"/>
      <c r="U1031" s="997"/>
      <c r="V1031" s="997"/>
      <c r="W1031" s="997"/>
      <c r="X1031" s="997"/>
      <c r="Y1031" s="997"/>
      <c r="Z1031" s="997"/>
      <c r="AA1031" s="997"/>
      <c r="AB1031" s="997"/>
      <c r="AC1031" s="997"/>
      <c r="AD1031" s="997"/>
      <c r="AE1031" s="997"/>
      <c r="AF1031" s="997"/>
      <c r="AG1031" s="997"/>
      <c r="AH1031" s="997"/>
      <c r="AI1031" s="997"/>
      <c r="AJ1031" s="997"/>
      <c r="AK1031" s="997"/>
    </row>
    <row r="1032" spans="1:38" s="743" customFormat="1" ht="12.6" customHeight="1">
      <c r="A1032" s="133"/>
      <c r="B1032" s="133"/>
      <c r="C1032" s="13"/>
      <c r="D1032" s="997"/>
      <c r="E1032" s="997"/>
      <c r="F1032" s="997"/>
      <c r="G1032" s="997"/>
      <c r="H1032" s="997"/>
      <c r="I1032" s="997"/>
      <c r="J1032" s="997"/>
      <c r="K1032" s="997"/>
      <c r="L1032" s="997"/>
      <c r="M1032" s="997"/>
      <c r="N1032" s="997"/>
      <c r="O1032" s="997"/>
      <c r="P1032" s="997"/>
      <c r="Q1032" s="997"/>
      <c r="R1032" s="997"/>
      <c r="S1032" s="997"/>
      <c r="T1032" s="997"/>
      <c r="U1032" s="997"/>
      <c r="V1032" s="997"/>
      <c r="W1032" s="997"/>
      <c r="X1032" s="997"/>
      <c r="Y1032" s="997"/>
      <c r="Z1032" s="997"/>
      <c r="AA1032" s="997"/>
      <c r="AB1032" s="997"/>
      <c r="AC1032" s="997"/>
      <c r="AD1032" s="997"/>
      <c r="AE1032" s="997"/>
      <c r="AF1032" s="997"/>
      <c r="AG1032" s="997"/>
      <c r="AH1032" s="997"/>
      <c r="AI1032" s="997"/>
      <c r="AJ1032" s="997"/>
      <c r="AK1032" s="997"/>
    </row>
    <row r="1033" spans="1:38" ht="12.6" customHeight="1">
      <c r="A1033" s="133"/>
      <c r="B1033" s="133"/>
      <c r="C1033" s="13"/>
      <c r="D1033" s="997"/>
      <c r="E1033" s="997"/>
      <c r="F1033" s="997"/>
      <c r="G1033" s="997"/>
      <c r="H1033" s="997"/>
      <c r="I1033" s="997"/>
      <c r="J1033" s="997"/>
      <c r="K1033" s="997"/>
      <c r="L1033" s="997"/>
      <c r="M1033" s="997"/>
      <c r="N1033" s="997"/>
      <c r="O1033" s="997"/>
      <c r="P1033" s="997"/>
      <c r="Q1033" s="997"/>
      <c r="R1033" s="997"/>
      <c r="S1033" s="997"/>
      <c r="T1033" s="997"/>
      <c r="U1033" s="997"/>
      <c r="V1033" s="997"/>
      <c r="W1033" s="997"/>
      <c r="X1033" s="997"/>
      <c r="Y1033" s="997"/>
      <c r="Z1033" s="997"/>
      <c r="AA1033" s="997"/>
      <c r="AB1033" s="997"/>
      <c r="AC1033" s="997"/>
      <c r="AD1033" s="997"/>
      <c r="AE1033" s="997"/>
      <c r="AF1033" s="997"/>
      <c r="AG1033" s="997"/>
      <c r="AH1033" s="997"/>
      <c r="AI1033" s="997"/>
      <c r="AJ1033" s="997"/>
      <c r="AK1033" s="997"/>
    </row>
    <row r="1034" spans="1:38" ht="12.6" customHeight="1">
      <c r="A1034" s="62"/>
      <c r="B1034" s="66"/>
      <c r="C1034" s="13"/>
      <c r="D1034" s="997"/>
      <c r="E1034" s="997"/>
      <c r="F1034" s="997"/>
      <c r="G1034" s="997"/>
      <c r="H1034" s="997"/>
      <c r="I1034" s="997"/>
      <c r="J1034" s="997"/>
      <c r="K1034" s="997"/>
      <c r="L1034" s="997"/>
      <c r="M1034" s="997"/>
      <c r="N1034" s="997"/>
      <c r="O1034" s="997"/>
      <c r="P1034" s="997"/>
      <c r="Q1034" s="997"/>
      <c r="R1034" s="997"/>
      <c r="S1034" s="997"/>
      <c r="T1034" s="997"/>
      <c r="U1034" s="997"/>
      <c r="V1034" s="997"/>
      <c r="W1034" s="997"/>
      <c r="X1034" s="997"/>
      <c r="Y1034" s="997"/>
      <c r="Z1034" s="997"/>
      <c r="AA1034" s="997"/>
      <c r="AB1034" s="997"/>
      <c r="AC1034" s="997"/>
      <c r="AD1034" s="997"/>
      <c r="AE1034" s="997"/>
      <c r="AF1034" s="997"/>
      <c r="AG1034" s="997"/>
      <c r="AH1034" s="997"/>
      <c r="AI1034" s="997"/>
      <c r="AJ1034" s="997"/>
      <c r="AK1034" s="997"/>
    </row>
    <row r="1035" spans="1:38" ht="12.6" customHeight="1">
      <c r="A1035" s="62"/>
      <c r="B1035" s="66"/>
      <c r="C1035" s="13"/>
      <c r="D1035" s="997"/>
      <c r="E1035" s="997"/>
      <c r="F1035" s="997"/>
      <c r="G1035" s="997"/>
      <c r="H1035" s="997"/>
      <c r="I1035" s="997"/>
      <c r="J1035" s="997"/>
      <c r="K1035" s="997"/>
      <c r="L1035" s="997"/>
      <c r="M1035" s="997"/>
      <c r="N1035" s="997"/>
      <c r="O1035" s="997"/>
      <c r="P1035" s="997"/>
      <c r="Q1035" s="997"/>
      <c r="R1035" s="997"/>
      <c r="S1035" s="997"/>
      <c r="T1035" s="997"/>
      <c r="U1035" s="997"/>
      <c r="V1035" s="997"/>
      <c r="W1035" s="997"/>
      <c r="X1035" s="997"/>
      <c r="Y1035" s="997"/>
      <c r="Z1035" s="997"/>
      <c r="AA1035" s="997"/>
      <c r="AB1035" s="997"/>
      <c r="AC1035" s="997"/>
      <c r="AD1035" s="997"/>
      <c r="AE1035" s="997"/>
      <c r="AF1035" s="997"/>
      <c r="AG1035" s="997"/>
      <c r="AH1035" s="997"/>
      <c r="AI1035" s="997"/>
      <c r="AJ1035" s="997"/>
      <c r="AK1035" s="997"/>
    </row>
    <row r="1036" spans="1:38" ht="12.6" customHeight="1">
      <c r="A1036" s="62"/>
      <c r="B1036" s="66"/>
      <c r="C1036" s="13"/>
      <c r="D1036" s="997"/>
      <c r="E1036" s="997"/>
      <c r="F1036" s="997"/>
      <c r="G1036" s="997"/>
      <c r="H1036" s="997"/>
      <c r="I1036" s="997"/>
      <c r="J1036" s="997"/>
      <c r="K1036" s="997"/>
      <c r="L1036" s="997"/>
      <c r="M1036" s="997"/>
      <c r="N1036" s="997"/>
      <c r="O1036" s="997"/>
      <c r="P1036" s="997"/>
      <c r="Q1036" s="997"/>
      <c r="R1036" s="997"/>
      <c r="S1036" s="997"/>
      <c r="T1036" s="997"/>
      <c r="U1036" s="997"/>
      <c r="V1036" s="997"/>
      <c r="W1036" s="997"/>
      <c r="X1036" s="997"/>
      <c r="Y1036" s="997"/>
      <c r="Z1036" s="997"/>
      <c r="AA1036" s="997"/>
      <c r="AB1036" s="997"/>
      <c r="AC1036" s="997"/>
      <c r="AD1036" s="997"/>
      <c r="AE1036" s="997"/>
      <c r="AF1036" s="997"/>
      <c r="AG1036" s="997"/>
      <c r="AH1036" s="997"/>
      <c r="AI1036" s="997"/>
      <c r="AJ1036" s="997"/>
      <c r="AK1036" s="997"/>
    </row>
    <row r="1037" spans="1:38" ht="12.6" customHeight="1">
      <c r="A1037" s="62"/>
      <c r="B1037" s="66"/>
      <c r="C1037" s="13"/>
      <c r="D1037" s="997"/>
      <c r="E1037" s="997"/>
      <c r="F1037" s="997"/>
      <c r="G1037" s="997"/>
      <c r="H1037" s="997"/>
      <c r="I1037" s="997"/>
      <c r="J1037" s="997"/>
      <c r="K1037" s="997"/>
      <c r="L1037" s="997"/>
      <c r="M1037" s="997"/>
      <c r="N1037" s="997"/>
      <c r="O1037" s="997"/>
      <c r="P1037" s="997"/>
      <c r="Q1037" s="997"/>
      <c r="R1037" s="997"/>
      <c r="S1037" s="997"/>
      <c r="T1037" s="997"/>
      <c r="U1037" s="997"/>
      <c r="V1037" s="997"/>
      <c r="W1037" s="997"/>
      <c r="X1037" s="997"/>
      <c r="Y1037" s="997"/>
      <c r="Z1037" s="997"/>
      <c r="AA1037" s="997"/>
      <c r="AB1037" s="997"/>
      <c r="AC1037" s="997"/>
      <c r="AD1037" s="997"/>
      <c r="AE1037" s="997"/>
      <c r="AF1037" s="997"/>
      <c r="AG1037" s="997"/>
      <c r="AH1037" s="997"/>
      <c r="AI1037" s="997"/>
      <c r="AJ1037" s="997"/>
      <c r="AK1037" s="997"/>
    </row>
    <row r="1038" spans="1:38" ht="12.6" customHeight="1">
      <c r="A1038" s="1098" t="s">
        <v>642</v>
      </c>
      <c r="B1038" s="1098"/>
      <c r="C1038" s="13">
        <v>4</v>
      </c>
      <c r="D1038" s="997" t="s">
        <v>1249</v>
      </c>
      <c r="E1038" s="997"/>
      <c r="F1038" s="997"/>
      <c r="G1038" s="997"/>
      <c r="H1038" s="997"/>
      <c r="I1038" s="997"/>
      <c r="J1038" s="997"/>
      <c r="K1038" s="997"/>
      <c r="L1038" s="997"/>
      <c r="M1038" s="997"/>
      <c r="N1038" s="997"/>
      <c r="O1038" s="997"/>
      <c r="P1038" s="997"/>
      <c r="Q1038" s="997"/>
      <c r="R1038" s="997"/>
      <c r="S1038" s="997"/>
      <c r="T1038" s="997"/>
      <c r="U1038" s="997"/>
      <c r="V1038" s="997"/>
      <c r="W1038" s="997"/>
      <c r="X1038" s="997"/>
      <c r="Y1038" s="997"/>
      <c r="Z1038" s="997"/>
      <c r="AA1038" s="997"/>
      <c r="AB1038" s="997"/>
      <c r="AC1038" s="997"/>
      <c r="AD1038" s="997"/>
      <c r="AE1038" s="997"/>
      <c r="AF1038" s="997"/>
      <c r="AG1038" s="997"/>
      <c r="AH1038" s="997"/>
      <c r="AI1038" s="997"/>
      <c r="AJ1038" s="997"/>
      <c r="AK1038" s="997"/>
    </row>
    <row r="1039" spans="1:38" s="706" customFormat="1" ht="12.6" customHeight="1">
      <c r="A1039" s="243"/>
      <c r="B1039" s="243"/>
      <c r="C1039" s="13"/>
      <c r="D1039" s="997"/>
      <c r="E1039" s="997"/>
      <c r="F1039" s="997"/>
      <c r="G1039" s="997"/>
      <c r="H1039" s="997"/>
      <c r="I1039" s="997"/>
      <c r="J1039" s="997"/>
      <c r="K1039" s="997"/>
      <c r="L1039" s="997"/>
      <c r="M1039" s="997"/>
      <c r="N1039" s="997"/>
      <c r="O1039" s="997"/>
      <c r="P1039" s="997"/>
      <c r="Q1039" s="997"/>
      <c r="R1039" s="997"/>
      <c r="S1039" s="997"/>
      <c r="T1039" s="997"/>
      <c r="U1039" s="997"/>
      <c r="V1039" s="997"/>
      <c r="W1039" s="997"/>
      <c r="X1039" s="997"/>
      <c r="Y1039" s="997"/>
      <c r="Z1039" s="997"/>
      <c r="AA1039" s="997"/>
      <c r="AB1039" s="997"/>
      <c r="AC1039" s="997"/>
      <c r="AD1039" s="997"/>
      <c r="AE1039" s="997"/>
      <c r="AF1039" s="997"/>
      <c r="AG1039" s="997"/>
      <c r="AH1039" s="997"/>
      <c r="AI1039" s="997"/>
      <c r="AJ1039" s="997"/>
      <c r="AK1039" s="997"/>
      <c r="AL1039" s="12"/>
    </row>
    <row r="1040" spans="1:38" ht="12.6" customHeight="1">
      <c r="A1040" s="62"/>
      <c r="B1040" s="66"/>
      <c r="C1040" s="13"/>
      <c r="D1040" s="997"/>
      <c r="E1040" s="997"/>
      <c r="F1040" s="997"/>
      <c r="G1040" s="997"/>
      <c r="H1040" s="997"/>
      <c r="I1040" s="997"/>
      <c r="J1040" s="997"/>
      <c r="K1040" s="997"/>
      <c r="L1040" s="997"/>
      <c r="M1040" s="997"/>
      <c r="N1040" s="997"/>
      <c r="O1040" s="997"/>
      <c r="P1040" s="997"/>
      <c r="Q1040" s="997"/>
      <c r="R1040" s="997"/>
      <c r="S1040" s="997"/>
      <c r="T1040" s="997"/>
      <c r="U1040" s="997"/>
      <c r="V1040" s="997"/>
      <c r="W1040" s="997"/>
      <c r="X1040" s="997"/>
      <c r="Y1040" s="997"/>
      <c r="Z1040" s="997"/>
      <c r="AA1040" s="997"/>
      <c r="AB1040" s="997"/>
      <c r="AC1040" s="997"/>
      <c r="AD1040" s="997"/>
      <c r="AE1040" s="997"/>
      <c r="AF1040" s="997"/>
      <c r="AG1040" s="997"/>
      <c r="AH1040" s="997"/>
      <c r="AI1040" s="997"/>
      <c r="AJ1040" s="997"/>
      <c r="AK1040" s="997"/>
    </row>
    <row r="1041" spans="1:38" ht="12.6" customHeight="1">
      <c r="A1041" s="1098" t="s">
        <v>642</v>
      </c>
      <c r="B1041" s="1098"/>
      <c r="C1041" s="13">
        <v>5</v>
      </c>
      <c r="D1041" s="997" t="s">
        <v>1466</v>
      </c>
      <c r="E1041" s="997"/>
      <c r="F1041" s="997"/>
      <c r="G1041" s="997"/>
      <c r="H1041" s="997"/>
      <c r="I1041" s="997"/>
      <c r="J1041" s="997"/>
      <c r="K1041" s="997"/>
      <c r="L1041" s="997"/>
      <c r="M1041" s="997"/>
      <c r="N1041" s="997"/>
      <c r="O1041" s="997"/>
      <c r="P1041" s="997"/>
      <c r="Q1041" s="997"/>
      <c r="R1041" s="997"/>
      <c r="S1041" s="997"/>
      <c r="T1041" s="997"/>
      <c r="U1041" s="997"/>
      <c r="V1041" s="997"/>
      <c r="W1041" s="997"/>
      <c r="X1041" s="997"/>
      <c r="Y1041" s="997"/>
      <c r="Z1041" s="997"/>
      <c r="AA1041" s="997"/>
      <c r="AB1041" s="997"/>
      <c r="AC1041" s="997"/>
      <c r="AD1041" s="997"/>
      <c r="AE1041" s="997"/>
      <c r="AF1041" s="997"/>
      <c r="AG1041" s="997"/>
      <c r="AH1041" s="997"/>
      <c r="AI1041" s="997"/>
      <c r="AJ1041" s="997"/>
      <c r="AK1041" s="997"/>
    </row>
    <row r="1042" spans="1:38" ht="12.6" customHeight="1">
      <c r="A1042" s="243"/>
      <c r="B1042" s="243"/>
      <c r="C1042" s="13"/>
      <c r="D1042" s="997"/>
      <c r="E1042" s="997"/>
      <c r="F1042" s="997"/>
      <c r="G1042" s="997"/>
      <c r="H1042" s="997"/>
      <c r="I1042" s="997"/>
      <c r="J1042" s="997"/>
      <c r="K1042" s="997"/>
      <c r="L1042" s="997"/>
      <c r="M1042" s="997"/>
      <c r="N1042" s="997"/>
      <c r="O1042" s="997"/>
      <c r="P1042" s="997"/>
      <c r="Q1042" s="997"/>
      <c r="R1042" s="997"/>
      <c r="S1042" s="997"/>
      <c r="T1042" s="997"/>
      <c r="U1042" s="997"/>
      <c r="V1042" s="997"/>
      <c r="W1042" s="997"/>
      <c r="X1042" s="997"/>
      <c r="Y1042" s="997"/>
      <c r="Z1042" s="997"/>
      <c r="AA1042" s="997"/>
      <c r="AB1042" s="997"/>
      <c r="AC1042" s="997"/>
      <c r="AD1042" s="997"/>
      <c r="AE1042" s="997"/>
      <c r="AF1042" s="997"/>
      <c r="AG1042" s="997"/>
      <c r="AH1042" s="997"/>
      <c r="AI1042" s="997"/>
      <c r="AJ1042" s="997"/>
      <c r="AK1042" s="997"/>
    </row>
    <row r="1043" spans="1:38" ht="12.6" customHeight="1">
      <c r="A1043" s="243"/>
      <c r="B1043" s="243"/>
      <c r="C1043" s="13"/>
      <c r="D1043" s="997"/>
      <c r="E1043" s="997"/>
      <c r="F1043" s="997"/>
      <c r="G1043" s="997"/>
      <c r="H1043" s="997"/>
      <c r="I1043" s="997"/>
      <c r="J1043" s="997"/>
      <c r="K1043" s="997"/>
      <c r="L1043" s="997"/>
      <c r="M1043" s="997"/>
      <c r="N1043" s="997"/>
      <c r="O1043" s="997"/>
      <c r="P1043" s="997"/>
      <c r="Q1043" s="997"/>
      <c r="R1043" s="997"/>
      <c r="S1043" s="997"/>
      <c r="T1043" s="997"/>
      <c r="U1043" s="997"/>
      <c r="V1043" s="997"/>
      <c r="W1043" s="997"/>
      <c r="X1043" s="997"/>
      <c r="Y1043" s="997"/>
      <c r="Z1043" s="997"/>
      <c r="AA1043" s="997"/>
      <c r="AB1043" s="997"/>
      <c r="AC1043" s="997"/>
      <c r="AD1043" s="997"/>
      <c r="AE1043" s="997"/>
      <c r="AF1043" s="997"/>
      <c r="AG1043" s="997"/>
      <c r="AH1043" s="997"/>
      <c r="AI1043" s="997"/>
      <c r="AJ1043" s="997"/>
      <c r="AK1043" s="997"/>
    </row>
    <row r="1044" spans="1:38" ht="12.6" customHeight="1">
      <c r="A1044" s="243"/>
      <c r="B1044" s="243"/>
      <c r="C1044" s="13"/>
      <c r="D1044" s="997"/>
      <c r="E1044" s="997"/>
      <c r="F1044" s="997"/>
      <c r="G1044" s="997"/>
      <c r="H1044" s="997"/>
      <c r="I1044" s="997"/>
      <c r="J1044" s="997"/>
      <c r="K1044" s="997"/>
      <c r="L1044" s="997"/>
      <c r="M1044" s="997"/>
      <c r="N1044" s="997"/>
      <c r="O1044" s="997"/>
      <c r="P1044" s="997"/>
      <c r="Q1044" s="997"/>
      <c r="R1044" s="997"/>
      <c r="S1044" s="997"/>
      <c r="T1044" s="997"/>
      <c r="U1044" s="997"/>
      <c r="V1044" s="997"/>
      <c r="W1044" s="997"/>
      <c r="X1044" s="997"/>
      <c r="Y1044" s="997"/>
      <c r="Z1044" s="997"/>
      <c r="AA1044" s="997"/>
      <c r="AB1044" s="997"/>
      <c r="AC1044" s="997"/>
      <c r="AD1044" s="997"/>
      <c r="AE1044" s="997"/>
      <c r="AF1044" s="997"/>
      <c r="AG1044" s="997"/>
      <c r="AH1044" s="997"/>
      <c r="AI1044" s="997"/>
      <c r="AJ1044" s="997"/>
      <c r="AK1044" s="997"/>
      <c r="AL1044" s="706"/>
    </row>
    <row r="1045" spans="1:38" ht="12.6" customHeight="1">
      <c r="A1045" s="62"/>
      <c r="B1045" s="66"/>
      <c r="C1045" s="13"/>
      <c r="D1045" s="997"/>
      <c r="E1045" s="997"/>
      <c r="F1045" s="997"/>
      <c r="G1045" s="997"/>
      <c r="H1045" s="997"/>
      <c r="I1045" s="997"/>
      <c r="J1045" s="997"/>
      <c r="K1045" s="997"/>
      <c r="L1045" s="997"/>
      <c r="M1045" s="997"/>
      <c r="N1045" s="997"/>
      <c r="O1045" s="997"/>
      <c r="P1045" s="997"/>
      <c r="Q1045" s="997"/>
      <c r="R1045" s="997"/>
      <c r="S1045" s="997"/>
      <c r="T1045" s="997"/>
      <c r="U1045" s="997"/>
      <c r="V1045" s="997"/>
      <c r="W1045" s="997"/>
      <c r="X1045" s="997"/>
      <c r="Y1045" s="997"/>
      <c r="Z1045" s="997"/>
      <c r="AA1045" s="997"/>
      <c r="AB1045" s="997"/>
      <c r="AC1045" s="997"/>
      <c r="AD1045" s="997"/>
      <c r="AE1045" s="997"/>
      <c r="AF1045" s="997"/>
      <c r="AG1045" s="997"/>
      <c r="AH1045" s="997"/>
      <c r="AI1045" s="997"/>
      <c r="AJ1045" s="997"/>
      <c r="AK1045" s="997"/>
    </row>
    <row r="1046" spans="1:38" ht="12.6" customHeight="1">
      <c r="A1046" s="1098" t="s">
        <v>642</v>
      </c>
      <c r="B1046" s="1098"/>
      <c r="C1046" s="13">
        <v>6</v>
      </c>
      <c r="D1046" s="997" t="s">
        <v>1250</v>
      </c>
      <c r="E1046" s="997"/>
      <c r="F1046" s="997"/>
      <c r="G1046" s="997"/>
      <c r="H1046" s="997"/>
      <c r="I1046" s="997"/>
      <c r="J1046" s="997"/>
      <c r="K1046" s="997"/>
      <c r="L1046" s="997"/>
      <c r="M1046" s="997"/>
      <c r="N1046" s="997"/>
      <c r="O1046" s="997"/>
      <c r="P1046" s="997"/>
      <c r="Q1046" s="997"/>
      <c r="R1046" s="997"/>
      <c r="S1046" s="997"/>
      <c r="T1046" s="997"/>
      <c r="U1046" s="997"/>
      <c r="V1046" s="997"/>
      <c r="W1046" s="997"/>
      <c r="X1046" s="997"/>
      <c r="Y1046" s="997"/>
      <c r="Z1046" s="997"/>
      <c r="AA1046" s="997"/>
      <c r="AB1046" s="997"/>
      <c r="AC1046" s="997"/>
      <c r="AD1046" s="997"/>
      <c r="AE1046" s="997"/>
      <c r="AF1046" s="997"/>
      <c r="AG1046" s="997"/>
      <c r="AH1046" s="997"/>
      <c r="AI1046" s="997"/>
      <c r="AJ1046" s="997"/>
      <c r="AK1046" s="997"/>
    </row>
    <row r="1047" spans="1:38" ht="12.6" customHeight="1">
      <c r="A1047" s="62"/>
      <c r="B1047" s="327"/>
      <c r="C1047" s="13"/>
      <c r="D1047" s="997"/>
      <c r="E1047" s="997"/>
      <c r="F1047" s="997"/>
      <c r="G1047" s="997"/>
      <c r="H1047" s="997"/>
      <c r="I1047" s="997"/>
      <c r="J1047" s="997"/>
      <c r="K1047" s="997"/>
      <c r="L1047" s="997"/>
      <c r="M1047" s="997"/>
      <c r="N1047" s="997"/>
      <c r="O1047" s="997"/>
      <c r="P1047" s="997"/>
      <c r="Q1047" s="997"/>
      <c r="R1047" s="997"/>
      <c r="S1047" s="997"/>
      <c r="T1047" s="997"/>
      <c r="U1047" s="997"/>
      <c r="V1047" s="997"/>
      <c r="W1047" s="997"/>
      <c r="X1047" s="997"/>
      <c r="Y1047" s="997"/>
      <c r="Z1047" s="997"/>
      <c r="AA1047" s="997"/>
      <c r="AB1047" s="997"/>
      <c r="AC1047" s="997"/>
      <c r="AD1047" s="997"/>
      <c r="AE1047" s="997"/>
      <c r="AF1047" s="997"/>
      <c r="AG1047" s="997"/>
      <c r="AH1047" s="997"/>
      <c r="AI1047" s="997"/>
      <c r="AJ1047" s="997"/>
      <c r="AK1047" s="997"/>
    </row>
    <row r="1048" spans="1:38" ht="12.6" customHeight="1">
      <c r="A1048" s="62"/>
      <c r="B1048" s="66"/>
      <c r="C1048" s="13"/>
      <c r="D1048" s="997"/>
      <c r="E1048" s="997"/>
      <c r="F1048" s="997"/>
      <c r="G1048" s="997"/>
      <c r="H1048" s="997"/>
      <c r="I1048" s="997"/>
      <c r="J1048" s="997"/>
      <c r="K1048" s="997"/>
      <c r="L1048" s="997"/>
      <c r="M1048" s="997"/>
      <c r="N1048" s="997"/>
      <c r="O1048" s="997"/>
      <c r="P1048" s="997"/>
      <c r="Q1048" s="997"/>
      <c r="R1048" s="997"/>
      <c r="S1048" s="997"/>
      <c r="T1048" s="997"/>
      <c r="U1048" s="997"/>
      <c r="V1048" s="997"/>
      <c r="W1048" s="997"/>
      <c r="X1048" s="997"/>
      <c r="Y1048" s="997"/>
      <c r="Z1048" s="997"/>
      <c r="AA1048" s="997"/>
      <c r="AB1048" s="997"/>
      <c r="AC1048" s="997"/>
      <c r="AD1048" s="997"/>
      <c r="AE1048" s="997"/>
      <c r="AF1048" s="997"/>
      <c r="AG1048" s="997"/>
      <c r="AH1048" s="997"/>
      <c r="AI1048" s="997"/>
      <c r="AJ1048" s="997"/>
      <c r="AK1048" s="997"/>
    </row>
    <row r="1049" spans="1:38" ht="12.6" customHeight="1">
      <c r="A1049" s="1098" t="s">
        <v>642</v>
      </c>
      <c r="B1049" s="1098"/>
      <c r="C1049" s="328">
        <v>7</v>
      </c>
      <c r="D1049" s="997" t="s">
        <v>1252</v>
      </c>
      <c r="E1049" s="997"/>
      <c r="F1049" s="997"/>
      <c r="G1049" s="997"/>
      <c r="H1049" s="997"/>
      <c r="I1049" s="997"/>
      <c r="J1049" s="997"/>
      <c r="K1049" s="997"/>
      <c r="L1049" s="997"/>
      <c r="M1049" s="997"/>
      <c r="N1049" s="997"/>
      <c r="O1049" s="997"/>
      <c r="P1049" s="997"/>
      <c r="Q1049" s="997"/>
      <c r="R1049" s="997"/>
      <c r="S1049" s="997"/>
      <c r="T1049" s="997"/>
      <c r="U1049" s="997"/>
      <c r="V1049" s="997"/>
      <c r="W1049" s="997"/>
      <c r="X1049" s="997"/>
      <c r="Y1049" s="997"/>
      <c r="Z1049" s="997"/>
      <c r="AA1049" s="997"/>
      <c r="AB1049" s="997"/>
      <c r="AC1049" s="997"/>
      <c r="AD1049" s="997"/>
      <c r="AE1049" s="997"/>
      <c r="AF1049" s="997"/>
      <c r="AG1049" s="997"/>
      <c r="AH1049" s="997"/>
      <c r="AI1049" s="997"/>
      <c r="AJ1049" s="997"/>
      <c r="AK1049" s="997"/>
      <c r="AL1049" s="32"/>
    </row>
    <row r="1050" spans="1:38" s="706" customFormat="1" ht="12.6" customHeight="1">
      <c r="A1050" s="243"/>
      <c r="B1050" s="243"/>
      <c r="C1050" s="329"/>
      <c r="D1050" s="997"/>
      <c r="E1050" s="997"/>
      <c r="F1050" s="997"/>
      <c r="G1050" s="997"/>
      <c r="H1050" s="997"/>
      <c r="I1050" s="997"/>
      <c r="J1050" s="997"/>
      <c r="K1050" s="997"/>
      <c r="L1050" s="997"/>
      <c r="M1050" s="997"/>
      <c r="N1050" s="997"/>
      <c r="O1050" s="997"/>
      <c r="P1050" s="997"/>
      <c r="Q1050" s="997"/>
      <c r="R1050" s="997"/>
      <c r="S1050" s="997"/>
      <c r="T1050" s="997"/>
      <c r="U1050" s="997"/>
      <c r="V1050" s="997"/>
      <c r="W1050" s="997"/>
      <c r="X1050" s="997"/>
      <c r="Y1050" s="997"/>
      <c r="Z1050" s="997"/>
      <c r="AA1050" s="997"/>
      <c r="AB1050" s="997"/>
      <c r="AC1050" s="997"/>
      <c r="AD1050" s="997"/>
      <c r="AE1050" s="997"/>
      <c r="AF1050" s="997"/>
      <c r="AG1050" s="997"/>
      <c r="AH1050" s="997"/>
      <c r="AI1050" s="997"/>
      <c r="AJ1050" s="997"/>
      <c r="AK1050" s="997"/>
      <c r="AL1050" s="12"/>
    </row>
    <row r="1051" spans="1:38" ht="12.6" customHeight="1">
      <c r="A1051" s="243"/>
      <c r="B1051" s="243"/>
      <c r="C1051" s="329"/>
      <c r="D1051" s="997"/>
      <c r="E1051" s="997"/>
      <c r="F1051" s="997"/>
      <c r="G1051" s="997"/>
      <c r="H1051" s="997"/>
      <c r="I1051" s="997"/>
      <c r="J1051" s="997"/>
      <c r="K1051" s="997"/>
      <c r="L1051" s="997"/>
      <c r="M1051" s="997"/>
      <c r="N1051" s="997"/>
      <c r="O1051" s="997"/>
      <c r="P1051" s="997"/>
      <c r="Q1051" s="997"/>
      <c r="R1051" s="997"/>
      <c r="S1051" s="997"/>
      <c r="T1051" s="997"/>
      <c r="U1051" s="997"/>
      <c r="V1051" s="997"/>
      <c r="W1051" s="997"/>
      <c r="X1051" s="997"/>
      <c r="Y1051" s="997"/>
      <c r="Z1051" s="997"/>
      <c r="AA1051" s="997"/>
      <c r="AB1051" s="997"/>
      <c r="AC1051" s="997"/>
      <c r="AD1051" s="997"/>
      <c r="AE1051" s="997"/>
      <c r="AF1051" s="997"/>
      <c r="AG1051" s="997"/>
      <c r="AH1051" s="997"/>
      <c r="AI1051" s="997"/>
      <c r="AJ1051" s="997"/>
      <c r="AK1051" s="997"/>
    </row>
    <row r="1052" spans="1:38" ht="12.6" customHeight="1">
      <c r="A1052" s="62"/>
      <c r="B1052" s="66"/>
      <c r="C1052" s="328"/>
      <c r="D1052" s="997"/>
      <c r="E1052" s="997"/>
      <c r="F1052" s="997"/>
      <c r="G1052" s="997"/>
      <c r="H1052" s="997"/>
      <c r="I1052" s="997"/>
      <c r="J1052" s="997"/>
      <c r="K1052" s="997"/>
      <c r="L1052" s="997"/>
      <c r="M1052" s="997"/>
      <c r="N1052" s="997"/>
      <c r="O1052" s="997"/>
      <c r="P1052" s="997"/>
      <c r="Q1052" s="997"/>
      <c r="R1052" s="997"/>
      <c r="S1052" s="997"/>
      <c r="T1052" s="997"/>
      <c r="U1052" s="997"/>
      <c r="V1052" s="997"/>
      <c r="W1052" s="997"/>
      <c r="X1052" s="997"/>
      <c r="Y1052" s="997"/>
      <c r="Z1052" s="997"/>
      <c r="AA1052" s="997"/>
      <c r="AB1052" s="997"/>
      <c r="AC1052" s="997"/>
      <c r="AD1052" s="997"/>
      <c r="AE1052" s="997"/>
      <c r="AF1052" s="997"/>
      <c r="AG1052" s="997"/>
      <c r="AH1052" s="997"/>
      <c r="AI1052" s="997"/>
      <c r="AJ1052" s="997"/>
      <c r="AK1052" s="997"/>
    </row>
    <row r="1053" spans="1:38" ht="12.6" customHeight="1">
      <c r="A1053" s="1098" t="s">
        <v>642</v>
      </c>
      <c r="B1053" s="1098"/>
      <c r="C1053" s="328">
        <v>8</v>
      </c>
      <c r="D1053" s="997" t="s">
        <v>1478</v>
      </c>
      <c r="E1053" s="997"/>
      <c r="F1053" s="997"/>
      <c r="G1053" s="997"/>
      <c r="H1053" s="997"/>
      <c r="I1053" s="997"/>
      <c r="J1053" s="997"/>
      <c r="K1053" s="997"/>
      <c r="L1053" s="997"/>
      <c r="M1053" s="997"/>
      <c r="N1053" s="997"/>
      <c r="O1053" s="997"/>
      <c r="P1053" s="997"/>
      <c r="Q1053" s="997"/>
      <c r="R1053" s="997"/>
      <c r="S1053" s="997"/>
      <c r="T1053" s="997"/>
      <c r="U1053" s="997"/>
      <c r="V1053" s="997"/>
      <c r="W1053" s="997"/>
      <c r="X1053" s="997"/>
      <c r="Y1053" s="997"/>
      <c r="Z1053" s="997"/>
      <c r="AA1053" s="997"/>
      <c r="AB1053" s="997"/>
      <c r="AC1053" s="997"/>
      <c r="AD1053" s="997"/>
      <c r="AE1053" s="997"/>
      <c r="AF1053" s="997"/>
      <c r="AG1053" s="997"/>
      <c r="AH1053" s="997"/>
      <c r="AI1053" s="997"/>
      <c r="AJ1053" s="997"/>
      <c r="AK1053" s="997"/>
    </row>
    <row r="1054" spans="1:38" ht="12.6" customHeight="1">
      <c r="A1054" s="243"/>
      <c r="B1054" s="243"/>
      <c r="C1054" s="328"/>
      <c r="D1054" s="997"/>
      <c r="E1054" s="997"/>
      <c r="F1054" s="997"/>
      <c r="G1054" s="997"/>
      <c r="H1054" s="997"/>
      <c r="I1054" s="997"/>
      <c r="J1054" s="997"/>
      <c r="K1054" s="997"/>
      <c r="L1054" s="997"/>
      <c r="M1054" s="997"/>
      <c r="N1054" s="997"/>
      <c r="O1054" s="997"/>
      <c r="P1054" s="997"/>
      <c r="Q1054" s="997"/>
      <c r="R1054" s="997"/>
      <c r="S1054" s="997"/>
      <c r="T1054" s="997"/>
      <c r="U1054" s="997"/>
      <c r="V1054" s="997"/>
      <c r="W1054" s="997"/>
      <c r="X1054" s="997"/>
      <c r="Y1054" s="997"/>
      <c r="Z1054" s="997"/>
      <c r="AA1054" s="997"/>
      <c r="AB1054" s="997"/>
      <c r="AC1054" s="997"/>
      <c r="AD1054" s="997"/>
      <c r="AE1054" s="997"/>
      <c r="AF1054" s="997"/>
      <c r="AG1054" s="997"/>
      <c r="AH1054" s="997"/>
      <c r="AI1054" s="997"/>
      <c r="AJ1054" s="997"/>
      <c r="AK1054" s="997"/>
    </row>
    <row r="1055" spans="1:38" ht="12.6" customHeight="1">
      <c r="A1055" s="243"/>
      <c r="B1055" s="243"/>
      <c r="C1055" s="328"/>
      <c r="D1055" s="997"/>
      <c r="E1055" s="997"/>
      <c r="F1055" s="997"/>
      <c r="G1055" s="997"/>
      <c r="H1055" s="997"/>
      <c r="I1055" s="997"/>
      <c r="J1055" s="997"/>
      <c r="K1055" s="997"/>
      <c r="L1055" s="997"/>
      <c r="M1055" s="997"/>
      <c r="N1055" s="997"/>
      <c r="O1055" s="997"/>
      <c r="P1055" s="997"/>
      <c r="Q1055" s="997"/>
      <c r="R1055" s="997"/>
      <c r="S1055" s="997"/>
      <c r="T1055" s="997"/>
      <c r="U1055" s="997"/>
      <c r="V1055" s="997"/>
      <c r="W1055" s="997"/>
      <c r="X1055" s="997"/>
      <c r="Y1055" s="997"/>
      <c r="Z1055" s="997"/>
      <c r="AA1055" s="997"/>
      <c r="AB1055" s="997"/>
      <c r="AC1055" s="997"/>
      <c r="AD1055" s="997"/>
      <c r="AE1055" s="997"/>
      <c r="AF1055" s="997"/>
      <c r="AG1055" s="997"/>
      <c r="AH1055" s="997"/>
      <c r="AI1055" s="997"/>
      <c r="AJ1055" s="997"/>
      <c r="AK1055" s="997"/>
      <c r="AL1055" s="706"/>
    </row>
    <row r="1056" spans="1:38" ht="15" customHeight="1">
      <c r="A1056" s="62"/>
      <c r="B1056" s="66"/>
      <c r="C1056" s="328"/>
      <c r="D1056" s="997"/>
      <c r="E1056" s="997"/>
      <c r="F1056" s="997"/>
      <c r="G1056" s="997"/>
      <c r="H1056" s="997"/>
      <c r="I1056" s="997"/>
      <c r="J1056" s="997"/>
      <c r="K1056" s="997"/>
      <c r="L1056" s="997"/>
      <c r="M1056" s="997"/>
      <c r="N1056" s="997"/>
      <c r="O1056" s="997"/>
      <c r="P1056" s="997"/>
      <c r="Q1056" s="997"/>
      <c r="R1056" s="997"/>
      <c r="S1056" s="997"/>
      <c r="T1056" s="997"/>
      <c r="U1056" s="997"/>
      <c r="V1056" s="997"/>
      <c r="W1056" s="997"/>
      <c r="X1056" s="997"/>
      <c r="Y1056" s="997"/>
      <c r="Z1056" s="997"/>
      <c r="AA1056" s="997"/>
      <c r="AB1056" s="997"/>
      <c r="AC1056" s="997"/>
      <c r="AD1056" s="997"/>
      <c r="AE1056" s="997"/>
      <c r="AF1056" s="997"/>
      <c r="AG1056" s="997"/>
      <c r="AH1056" s="997"/>
      <c r="AI1056" s="997"/>
      <c r="AJ1056" s="997"/>
      <c r="AK1056" s="997"/>
    </row>
    <row r="1057" spans="1:37" ht="15" customHeight="1">
      <c r="A1057" s="1098" t="s">
        <v>642</v>
      </c>
      <c r="B1057" s="1098"/>
      <c r="C1057" s="328">
        <v>9</v>
      </c>
      <c r="D1057" s="997" t="s">
        <v>1251</v>
      </c>
      <c r="E1057" s="997"/>
      <c r="F1057" s="997"/>
      <c r="G1057" s="997"/>
      <c r="H1057" s="997"/>
      <c r="I1057" s="997"/>
      <c r="J1057" s="997"/>
      <c r="K1057" s="997"/>
      <c r="L1057" s="997"/>
      <c r="M1057" s="997"/>
      <c r="N1057" s="997"/>
      <c r="O1057" s="997"/>
      <c r="P1057" s="997"/>
      <c r="Q1057" s="997"/>
      <c r="R1057" s="997"/>
      <c r="S1057" s="997"/>
      <c r="T1057" s="997"/>
      <c r="U1057" s="997"/>
      <c r="V1057" s="997"/>
      <c r="W1057" s="997"/>
      <c r="X1057" s="997"/>
      <c r="Y1057" s="997"/>
      <c r="Z1057" s="997"/>
      <c r="AA1057" s="997"/>
      <c r="AB1057" s="997"/>
      <c r="AC1057" s="997"/>
      <c r="AD1057" s="997"/>
      <c r="AE1057" s="997"/>
      <c r="AF1057" s="997"/>
      <c r="AG1057" s="997"/>
      <c r="AH1057" s="997"/>
      <c r="AI1057" s="997"/>
      <c r="AJ1057" s="997"/>
      <c r="AK1057" s="997"/>
    </row>
    <row r="1058" spans="1:37" ht="15" customHeight="1">
      <c r="A1058" s="62"/>
      <c r="B1058" s="66"/>
      <c r="C1058" s="328"/>
      <c r="D1058" s="997"/>
      <c r="E1058" s="997"/>
      <c r="F1058" s="997"/>
      <c r="G1058" s="997"/>
      <c r="H1058" s="997"/>
      <c r="I1058" s="997"/>
      <c r="J1058" s="997"/>
      <c r="K1058" s="997"/>
      <c r="L1058" s="997"/>
      <c r="M1058" s="997"/>
      <c r="N1058" s="997"/>
      <c r="O1058" s="997"/>
      <c r="P1058" s="997"/>
      <c r="Q1058" s="997"/>
      <c r="R1058" s="997"/>
      <c r="S1058" s="997"/>
      <c r="T1058" s="997"/>
      <c r="U1058" s="997"/>
      <c r="V1058" s="997"/>
      <c r="W1058" s="997"/>
      <c r="X1058" s="997"/>
      <c r="Y1058" s="997"/>
      <c r="Z1058" s="997"/>
      <c r="AA1058" s="997"/>
      <c r="AB1058" s="997"/>
      <c r="AC1058" s="997"/>
      <c r="AD1058" s="997"/>
      <c r="AE1058" s="997"/>
      <c r="AF1058" s="997"/>
      <c r="AG1058" s="997"/>
      <c r="AH1058" s="997"/>
      <c r="AI1058" s="997"/>
      <c r="AJ1058" s="997"/>
      <c r="AK1058" s="997"/>
    </row>
    <row r="1059" spans="1:37" ht="15" hidden="1" customHeight="1">
      <c r="D1059" s="997"/>
      <c r="E1059" s="997"/>
      <c r="F1059" s="997"/>
      <c r="G1059" s="997"/>
      <c r="H1059" s="997"/>
      <c r="I1059" s="997"/>
      <c r="J1059" s="997"/>
      <c r="K1059" s="997"/>
      <c r="L1059" s="997"/>
      <c r="M1059" s="997"/>
      <c r="N1059" s="997"/>
      <c r="O1059" s="997"/>
      <c r="P1059" s="997"/>
      <c r="Q1059" s="997"/>
      <c r="R1059" s="997"/>
      <c r="S1059" s="997"/>
      <c r="T1059" s="997"/>
      <c r="U1059" s="997"/>
      <c r="V1059" s="997"/>
      <c r="W1059" s="997"/>
      <c r="X1059" s="997"/>
      <c r="Y1059" s="997"/>
      <c r="Z1059" s="997"/>
      <c r="AA1059" s="997"/>
      <c r="AB1059" s="997"/>
      <c r="AC1059" s="997"/>
      <c r="AD1059" s="997"/>
      <c r="AE1059" s="997"/>
      <c r="AF1059" s="997"/>
      <c r="AG1059" s="997"/>
      <c r="AH1059" s="997"/>
      <c r="AI1059" s="997"/>
      <c r="AJ1059" s="997"/>
      <c r="AK1059" s="997"/>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9" priority="2" stopIfTrue="1" operator="equal">
      <formula>"Please Enter Amount:"</formula>
    </cfRule>
  </conditionalFormatting>
  <conditionalFormatting sqref="B1012">
    <cfRule type="cellIs" dxfId="148" priority="3" stopIfTrue="1" operator="equal">
      <formula>#N/A</formula>
    </cfRule>
  </conditionalFormatting>
  <conditionalFormatting sqref="AD996:AD998">
    <cfRule type="cellIs" dxfId="147" priority="5" stopIfTrue="1" operator="equal">
      <formula>"#DIV/0!"</formula>
    </cfRule>
  </conditionalFormatting>
  <conditionalFormatting sqref="AG428:AJ428">
    <cfRule type="expression" dxfId="146"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79" zoomScaleNormal="100" zoomScaleSheetLayoutView="100" workbookViewId="0">
      <selection activeCell="E92" sqref="E92"/>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2" t="s">
        <v>672</v>
      </c>
      <c r="G1" s="1593"/>
      <c r="H1" s="1593"/>
      <c r="I1" s="1593"/>
      <c r="J1" s="1593"/>
      <c r="K1" s="1593"/>
      <c r="L1" s="1593"/>
      <c r="M1" s="1593"/>
      <c r="N1" s="1593"/>
      <c r="O1" s="1593"/>
      <c r="P1" s="1593"/>
      <c r="Q1" s="1593"/>
      <c r="R1" s="1594"/>
      <c r="S1" s="172"/>
      <c r="T1" s="171"/>
      <c r="U1" s="173"/>
    </row>
    <row r="2" spans="1:21" s="216" customFormat="1" ht="71.25" customHeight="1">
      <c r="A2" s="215"/>
      <c r="B2" s="216" t="s">
        <v>26</v>
      </c>
      <c r="C2" s="216" t="s">
        <v>406</v>
      </c>
      <c r="D2" s="216" t="s">
        <v>405</v>
      </c>
      <c r="E2" s="216" t="s">
        <v>27</v>
      </c>
      <c r="F2" s="217" t="str">
        <f>Application!B618&amp;Application!C618</f>
        <v xml:space="preserve">1)JLL - Taxable Debt </v>
      </c>
      <c r="G2" s="217" t="str">
        <f>Application!B619&amp;Application!C619</f>
        <v>2)JLL - Tax Exempt Bonds</v>
      </c>
      <c r="H2" s="217" t="str">
        <f>Application!B620&amp;Application!C620</f>
        <v>3)Deferred Developer Fee</v>
      </c>
      <c r="I2" s="217" t="str">
        <f>Application!B621&amp;Application!C621</f>
        <v>4)GP Contribution (Short-term Work)</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3412500</v>
      </c>
      <c r="C4" s="225">
        <v>3412500</v>
      </c>
      <c r="D4" s="225"/>
      <c r="E4" s="225">
        <f>C4-SUM(F4:H4)</f>
        <v>3412500</v>
      </c>
      <c r="F4" s="225"/>
      <c r="G4" s="225"/>
      <c r="H4" s="225"/>
      <c r="I4" s="225"/>
      <c r="J4" s="225"/>
      <c r="K4" s="225"/>
      <c r="L4" s="225"/>
      <c r="M4" s="225"/>
      <c r="N4" s="225"/>
      <c r="O4" s="225"/>
      <c r="P4" s="225"/>
      <c r="Q4" s="225"/>
      <c r="R4" s="916">
        <f>SUM(E4:Q4)</f>
        <v>3412500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200000</v>
      </c>
      <c r="C6" s="225">
        <v>200000</v>
      </c>
      <c r="D6" s="225"/>
      <c r="E6" s="225">
        <f>C6-SUM(F6:H6)</f>
        <v>200000</v>
      </c>
      <c r="F6" s="225"/>
      <c r="G6" s="225"/>
      <c r="H6" s="225"/>
      <c r="I6" s="225"/>
      <c r="J6" s="225"/>
      <c r="K6" s="225"/>
      <c r="L6" s="225"/>
      <c r="M6" s="225"/>
      <c r="N6" s="225"/>
      <c r="O6" s="225"/>
      <c r="P6" s="225"/>
      <c r="Q6" s="225"/>
      <c r="R6" s="916">
        <f>SUM(E6:Q6)</f>
        <v>200000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3612500</v>
      </c>
      <c r="C8" s="224">
        <f t="shared" ref="C8:Q8" si="0">SUM(C4:C7)</f>
        <v>3612500</v>
      </c>
      <c r="D8" s="224">
        <f t="shared" si="0"/>
        <v>0</v>
      </c>
      <c r="E8" s="224">
        <f t="shared" si="0"/>
        <v>3612500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3612500</v>
      </c>
      <c r="S8" s="226"/>
      <c r="T8" s="226"/>
      <c r="U8" s="221"/>
    </row>
    <row r="9" spans="1:21" s="222" customFormat="1">
      <c r="A9" s="223" t="s">
        <v>645</v>
      </c>
      <c r="B9" s="224">
        <f>SUM(C9+D9)</f>
        <v>19337500</v>
      </c>
      <c r="C9" s="225">
        <v>19337500</v>
      </c>
      <c r="D9" s="225"/>
      <c r="E9" s="225">
        <f>C9-SUM(F9:H9)</f>
        <v>1588984</v>
      </c>
      <c r="F9" s="225">
        <f>Application!AG618-SUM('Sources and Uses Budget'!F18,'Sources and Uses Budget'!F20:F21)</f>
        <v>230000</v>
      </c>
      <c r="G9" s="225">
        <f>Application!AG619</f>
        <v>17518516</v>
      </c>
      <c r="H9" s="225"/>
      <c r="I9" s="225"/>
      <c r="J9" s="225"/>
      <c r="K9" s="225"/>
      <c r="L9" s="225"/>
      <c r="M9" s="225"/>
      <c r="N9" s="225"/>
      <c r="O9" s="225"/>
      <c r="P9" s="225"/>
      <c r="Q9" s="225"/>
      <c r="R9" s="916">
        <f>SUM(E9:Q9)</f>
        <v>19337500</v>
      </c>
      <c r="S9" s="226"/>
      <c r="T9" s="225">
        <f>C9</f>
        <v>19337500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19337500</v>
      </c>
      <c r="C11" s="224">
        <f t="shared" ref="C11:Q11" si="1">SUM(C9:C10)</f>
        <v>19337500</v>
      </c>
      <c r="D11" s="224">
        <f t="shared" si="1"/>
        <v>0</v>
      </c>
      <c r="E11" s="224">
        <f t="shared" si="1"/>
        <v>1588984</v>
      </c>
      <c r="F11" s="224">
        <f t="shared" si="1"/>
        <v>230000</v>
      </c>
      <c r="G11" s="224">
        <f t="shared" si="1"/>
        <v>17518516</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19337500</v>
      </c>
      <c r="S11" s="226"/>
      <c r="T11" s="228">
        <f>SUM(T9:T10)</f>
        <v>19337500</v>
      </c>
      <c r="U11" s="221"/>
    </row>
    <row r="12" spans="1:21" s="222" customFormat="1">
      <c r="A12" s="227" t="s">
        <v>91</v>
      </c>
      <c r="B12" s="224">
        <f t="shared" ref="B12:Q12" si="2">SUM(B8+B11)</f>
        <v>22950000</v>
      </c>
      <c r="C12" s="224">
        <f t="shared" si="2"/>
        <v>22950000</v>
      </c>
      <c r="D12" s="224">
        <f t="shared" si="2"/>
        <v>0</v>
      </c>
      <c r="E12" s="224">
        <f t="shared" si="2"/>
        <v>5201484</v>
      </c>
      <c r="F12" s="224">
        <f t="shared" si="2"/>
        <v>230000</v>
      </c>
      <c r="G12" s="224">
        <f t="shared" si="2"/>
        <v>17518516</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22950000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f>C13</f>
        <v>0</v>
      </c>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5500000</v>
      </c>
      <c r="C18" s="225">
        <v>5500000</v>
      </c>
      <c r="D18" s="225"/>
      <c r="E18" s="225">
        <f>C18-SUM(F18:H18)</f>
        <v>0</v>
      </c>
      <c r="F18" s="225">
        <f>C18</f>
        <v>5500000</v>
      </c>
      <c r="G18" s="225"/>
      <c r="H18" s="225"/>
      <c r="I18" s="225"/>
      <c r="J18" s="225"/>
      <c r="K18" s="225"/>
      <c r="L18" s="225"/>
      <c r="M18" s="225"/>
      <c r="N18" s="225"/>
      <c r="O18" s="225"/>
      <c r="P18" s="225"/>
      <c r="Q18" s="225"/>
      <c r="R18" s="916">
        <f>SUM(E18:Q18)</f>
        <v>5500000</v>
      </c>
      <c r="S18" s="225">
        <f>C18</f>
        <v>5500000</v>
      </c>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440000</v>
      </c>
      <c r="C20" s="225">
        <v>440000</v>
      </c>
      <c r="D20" s="225"/>
      <c r="E20" s="225">
        <f t="shared" ref="E20:E21" si="4">C20-SUM(F20:H20)</f>
        <v>0</v>
      </c>
      <c r="F20" s="225">
        <f>C20</f>
        <v>440000</v>
      </c>
      <c r="G20" s="225"/>
      <c r="H20" s="225"/>
      <c r="I20" s="225"/>
      <c r="J20" s="225"/>
      <c r="K20" s="225"/>
      <c r="L20" s="225"/>
      <c r="M20" s="225"/>
      <c r="N20" s="225"/>
      <c r="O20" s="225"/>
      <c r="P20" s="225"/>
      <c r="Q20" s="225"/>
      <c r="R20" s="916">
        <f t="shared" ref="R20:R26" si="5">SUM(E20:Q20)</f>
        <v>440000</v>
      </c>
      <c r="S20" s="225">
        <f>C20</f>
        <v>440000</v>
      </c>
      <c r="T20" s="225"/>
      <c r="U20" s="221"/>
    </row>
    <row r="21" spans="1:21" s="222" customFormat="1">
      <c r="A21" s="223" t="s">
        <v>145</v>
      </c>
      <c r="B21" s="224">
        <f t="shared" si="3"/>
        <v>330000</v>
      </c>
      <c r="C21" s="225">
        <v>330000</v>
      </c>
      <c r="D21" s="225"/>
      <c r="E21" s="225">
        <f t="shared" si="4"/>
        <v>0</v>
      </c>
      <c r="F21" s="225">
        <f>C21</f>
        <v>330000</v>
      </c>
      <c r="G21" s="225"/>
      <c r="H21" s="225"/>
      <c r="I21" s="225"/>
      <c r="J21" s="225"/>
      <c r="K21" s="225"/>
      <c r="L21" s="225"/>
      <c r="M21" s="225"/>
      <c r="N21" s="225"/>
      <c r="O21" s="225"/>
      <c r="P21" s="225"/>
      <c r="Q21" s="225"/>
      <c r="R21" s="916">
        <f t="shared" si="5"/>
        <v>330000</v>
      </c>
      <c r="S21" s="225">
        <f>C21</f>
        <v>330000</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5"/>
        <v>0</v>
      </c>
      <c r="S22" s="225"/>
      <c r="T22" s="225"/>
      <c r="U22" s="221"/>
    </row>
    <row r="23" spans="1:21" s="222" customFormat="1">
      <c r="A23" s="223" t="s">
        <v>147</v>
      </c>
      <c r="B23" s="224">
        <f t="shared" si="3"/>
        <v>62700</v>
      </c>
      <c r="C23" s="225">
        <v>62700</v>
      </c>
      <c r="D23" s="225"/>
      <c r="E23" s="225">
        <f>C23-SUM(F23:H23)</f>
        <v>62700</v>
      </c>
      <c r="F23" s="225"/>
      <c r="G23" s="225"/>
      <c r="H23" s="225"/>
      <c r="I23" s="225"/>
      <c r="J23" s="225"/>
      <c r="K23" s="225"/>
      <c r="L23" s="225"/>
      <c r="M23" s="225"/>
      <c r="N23" s="225"/>
      <c r="O23" s="225"/>
      <c r="P23" s="225"/>
      <c r="Q23" s="225"/>
      <c r="R23" s="916">
        <f t="shared" si="5"/>
        <v>62700</v>
      </c>
      <c r="S23" s="225">
        <f>C23</f>
        <v>62700</v>
      </c>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5"/>
        <v>0</v>
      </c>
      <c r="S24" s="225"/>
      <c r="T24" s="225"/>
      <c r="U24" s="221"/>
    </row>
    <row r="25" spans="1:21" s="222" customFormat="1">
      <c r="A25" s="227" t="s">
        <v>140</v>
      </c>
      <c r="B25" s="224">
        <f t="shared" si="3"/>
        <v>6332700</v>
      </c>
      <c r="C25" s="224">
        <f>SUM(C17:C24)</f>
        <v>6332700</v>
      </c>
      <c r="D25" s="224">
        <f t="shared" ref="D25:Q25" si="6">SUM(D17:D24)</f>
        <v>0</v>
      </c>
      <c r="E25" s="224">
        <f t="shared" si="6"/>
        <v>62700</v>
      </c>
      <c r="F25" s="224">
        <f t="shared" si="6"/>
        <v>6270000</v>
      </c>
      <c r="G25" s="224">
        <f t="shared" si="6"/>
        <v>0</v>
      </c>
      <c r="H25" s="224">
        <f t="shared" si="6"/>
        <v>0</v>
      </c>
      <c r="I25" s="224">
        <f t="shared" si="6"/>
        <v>0</v>
      </c>
      <c r="J25" s="224">
        <f t="shared" si="6"/>
        <v>0</v>
      </c>
      <c r="K25" s="224">
        <f t="shared" si="6"/>
        <v>0</v>
      </c>
      <c r="L25" s="224">
        <f t="shared" si="6"/>
        <v>0</v>
      </c>
      <c r="M25" s="224">
        <f t="shared" si="6"/>
        <v>0</v>
      </c>
      <c r="N25" s="224">
        <f t="shared" si="6"/>
        <v>0</v>
      </c>
      <c r="O25" s="224">
        <f t="shared" si="6"/>
        <v>0</v>
      </c>
      <c r="P25" s="224">
        <f t="shared" si="6"/>
        <v>0</v>
      </c>
      <c r="Q25" s="224">
        <f t="shared" si="6"/>
        <v>0</v>
      </c>
      <c r="R25" s="558">
        <f>SUM(R17:R24)</f>
        <v>6332700</v>
      </c>
      <c r="S25" s="228">
        <f>SUM(S17:S24)</f>
        <v>6332700</v>
      </c>
      <c r="T25" s="228">
        <f>SUM(T17:T24)</f>
        <v>0</v>
      </c>
      <c r="U25" s="221"/>
    </row>
    <row r="26" spans="1:21" s="222" customFormat="1">
      <c r="A26" s="227" t="s">
        <v>148</v>
      </c>
      <c r="B26" s="224">
        <f>SUM(C26:D26)</f>
        <v>150000</v>
      </c>
      <c r="C26" s="225">
        <v>150000</v>
      </c>
      <c r="D26" s="225"/>
      <c r="E26" s="225">
        <f>C26-SUM(F26:H26)</f>
        <v>150000</v>
      </c>
      <c r="F26" s="225"/>
      <c r="G26" s="225"/>
      <c r="H26" s="225"/>
      <c r="I26" s="225"/>
      <c r="J26" s="225"/>
      <c r="K26" s="225"/>
      <c r="L26" s="225"/>
      <c r="M26" s="225"/>
      <c r="N26" s="225"/>
      <c r="O26" s="225"/>
      <c r="P26" s="225"/>
      <c r="Q26" s="225"/>
      <c r="R26" s="916">
        <f t="shared" si="5"/>
        <v>150000</v>
      </c>
      <c r="S26" s="225">
        <f>C26</f>
        <v>150000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7">SUM(C28+D28)</f>
        <v>0</v>
      </c>
      <c r="C28" s="225"/>
      <c r="D28" s="225"/>
      <c r="E28" s="225"/>
      <c r="F28" s="225"/>
      <c r="G28" s="225"/>
      <c r="H28" s="225"/>
      <c r="I28" s="225"/>
      <c r="J28" s="225"/>
      <c r="K28" s="225"/>
      <c r="L28" s="225"/>
      <c r="M28" s="225"/>
      <c r="N28" s="225"/>
      <c r="O28" s="225"/>
      <c r="P28" s="225"/>
      <c r="Q28" s="225"/>
      <c r="R28" s="916">
        <f t="shared" ref="R28:R35" si="8">SUM(E28:Q28)</f>
        <v>0</v>
      </c>
      <c r="S28" s="225"/>
      <c r="T28" s="225"/>
      <c r="U28" s="221"/>
    </row>
    <row r="29" spans="1:21" s="222" customFormat="1">
      <c r="A29" s="223" t="s">
        <v>650</v>
      </c>
      <c r="B29" s="224">
        <f t="shared" si="7"/>
        <v>0</v>
      </c>
      <c r="C29" s="225"/>
      <c r="D29" s="225"/>
      <c r="E29" s="225"/>
      <c r="F29" s="225"/>
      <c r="G29" s="225"/>
      <c r="H29" s="225"/>
      <c r="I29" s="225"/>
      <c r="J29" s="225"/>
      <c r="K29" s="225"/>
      <c r="L29" s="225"/>
      <c r="M29" s="225"/>
      <c r="N29" s="225"/>
      <c r="O29" s="225"/>
      <c r="P29" s="225"/>
      <c r="Q29" s="225"/>
      <c r="R29" s="916">
        <f t="shared" si="8"/>
        <v>0</v>
      </c>
      <c r="S29" s="225"/>
      <c r="T29" s="225"/>
      <c r="U29" s="221"/>
    </row>
    <row r="30" spans="1:21" s="222" customFormat="1">
      <c r="A30" s="223" t="s">
        <v>651</v>
      </c>
      <c r="B30" s="224">
        <f t="shared" si="7"/>
        <v>0</v>
      </c>
      <c r="C30" s="225"/>
      <c r="D30" s="225"/>
      <c r="E30" s="225"/>
      <c r="F30" s="225"/>
      <c r="G30" s="225"/>
      <c r="H30" s="225"/>
      <c r="I30" s="225"/>
      <c r="J30" s="225"/>
      <c r="K30" s="225"/>
      <c r="L30" s="225"/>
      <c r="M30" s="225"/>
      <c r="N30" s="225"/>
      <c r="O30" s="225"/>
      <c r="P30" s="225"/>
      <c r="Q30" s="225"/>
      <c r="R30" s="916">
        <f t="shared" si="8"/>
        <v>0</v>
      </c>
      <c r="S30" s="225"/>
      <c r="T30" s="225"/>
      <c r="U30" s="221"/>
    </row>
    <row r="31" spans="1:21" s="222" customFormat="1">
      <c r="A31" s="223" t="s">
        <v>144</v>
      </c>
      <c r="B31" s="224">
        <f t="shared" si="7"/>
        <v>0</v>
      </c>
      <c r="C31" s="225"/>
      <c r="D31" s="225"/>
      <c r="E31" s="225"/>
      <c r="F31" s="225"/>
      <c r="G31" s="225"/>
      <c r="H31" s="225"/>
      <c r="I31" s="225"/>
      <c r="J31" s="225"/>
      <c r="K31" s="225"/>
      <c r="L31" s="225"/>
      <c r="M31" s="225"/>
      <c r="N31" s="225"/>
      <c r="O31" s="225"/>
      <c r="P31" s="225"/>
      <c r="Q31" s="225"/>
      <c r="R31" s="916">
        <f t="shared" si="8"/>
        <v>0</v>
      </c>
      <c r="S31" s="225"/>
      <c r="T31" s="225"/>
      <c r="U31" s="221"/>
    </row>
    <row r="32" spans="1:21" s="222" customFormat="1">
      <c r="A32" s="223" t="s">
        <v>145</v>
      </c>
      <c r="B32" s="224">
        <f t="shared" si="7"/>
        <v>0</v>
      </c>
      <c r="C32" s="225"/>
      <c r="D32" s="225"/>
      <c r="E32" s="225"/>
      <c r="F32" s="225"/>
      <c r="G32" s="225"/>
      <c r="H32" s="225"/>
      <c r="I32" s="225"/>
      <c r="J32" s="225"/>
      <c r="K32" s="225"/>
      <c r="L32" s="225"/>
      <c r="M32" s="225"/>
      <c r="N32" s="225"/>
      <c r="O32" s="225"/>
      <c r="P32" s="225"/>
      <c r="Q32" s="225"/>
      <c r="R32" s="916">
        <f t="shared" si="8"/>
        <v>0</v>
      </c>
      <c r="S32" s="225"/>
      <c r="T32" s="225"/>
      <c r="U32" s="221"/>
    </row>
    <row r="33" spans="1:21" s="222" customFormat="1">
      <c r="A33" s="223" t="s">
        <v>146</v>
      </c>
      <c r="B33" s="224">
        <f t="shared" si="7"/>
        <v>0</v>
      </c>
      <c r="C33" s="225"/>
      <c r="D33" s="225"/>
      <c r="E33" s="225"/>
      <c r="F33" s="225"/>
      <c r="G33" s="225"/>
      <c r="H33" s="225"/>
      <c r="I33" s="225"/>
      <c r="J33" s="225"/>
      <c r="K33" s="225"/>
      <c r="L33" s="225"/>
      <c r="M33" s="225"/>
      <c r="N33" s="225"/>
      <c r="O33" s="225"/>
      <c r="P33" s="225"/>
      <c r="Q33" s="225"/>
      <c r="R33" s="916">
        <f t="shared" si="8"/>
        <v>0</v>
      </c>
      <c r="S33" s="225"/>
      <c r="T33" s="225"/>
      <c r="U33" s="221"/>
    </row>
    <row r="34" spans="1:21" s="222" customFormat="1">
      <c r="A34" s="223" t="s">
        <v>147</v>
      </c>
      <c r="B34" s="224">
        <f t="shared" si="7"/>
        <v>0</v>
      </c>
      <c r="C34" s="225"/>
      <c r="D34" s="225"/>
      <c r="E34" s="225"/>
      <c r="F34" s="225"/>
      <c r="G34" s="225"/>
      <c r="H34" s="225"/>
      <c r="I34" s="225"/>
      <c r="J34" s="225"/>
      <c r="K34" s="225"/>
      <c r="L34" s="225"/>
      <c r="M34" s="225"/>
      <c r="N34" s="225"/>
      <c r="O34" s="225"/>
      <c r="P34" s="225"/>
      <c r="Q34" s="225"/>
      <c r="R34" s="916">
        <f t="shared" si="8"/>
        <v>0</v>
      </c>
      <c r="S34" s="225"/>
      <c r="T34" s="225"/>
      <c r="U34" s="221"/>
    </row>
    <row r="35" spans="1:21" s="222" customFormat="1">
      <c r="A35" s="230" t="s">
        <v>37</v>
      </c>
      <c r="B35" s="224">
        <f t="shared" si="7"/>
        <v>0</v>
      </c>
      <c r="C35" s="225"/>
      <c r="D35" s="225"/>
      <c r="E35" s="225"/>
      <c r="F35" s="225"/>
      <c r="G35" s="225"/>
      <c r="H35" s="225"/>
      <c r="I35" s="225"/>
      <c r="J35" s="225"/>
      <c r="K35" s="225"/>
      <c r="L35" s="225"/>
      <c r="M35" s="225"/>
      <c r="N35" s="225"/>
      <c r="O35" s="225"/>
      <c r="P35" s="225"/>
      <c r="Q35" s="225"/>
      <c r="R35" s="916">
        <f t="shared" si="8"/>
        <v>0</v>
      </c>
      <c r="S35" s="225"/>
      <c r="T35" s="225"/>
      <c r="U35" s="221"/>
    </row>
    <row r="36" spans="1:21" s="222" customFormat="1">
      <c r="A36" s="227" t="s">
        <v>150</v>
      </c>
      <c r="B36" s="224">
        <f t="shared" si="7"/>
        <v>0</v>
      </c>
      <c r="C36" s="224">
        <f>SUM(C28:C35)</f>
        <v>0</v>
      </c>
      <c r="D36" s="224">
        <f t="shared" ref="D36:Q36" si="9">SUM(D28:D35)</f>
        <v>0</v>
      </c>
      <c r="E36" s="224">
        <f t="shared" si="9"/>
        <v>0</v>
      </c>
      <c r="F36" s="224">
        <f t="shared" si="9"/>
        <v>0</v>
      </c>
      <c r="G36" s="224">
        <f t="shared" si="9"/>
        <v>0</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130000</v>
      </c>
      <c r="C38" s="225">
        <f>100000+15000+15000</f>
        <v>130000</v>
      </c>
      <c r="D38" s="225"/>
      <c r="E38" s="225">
        <f>C38-SUM(F38:H38)</f>
        <v>130000</v>
      </c>
      <c r="F38" s="225"/>
      <c r="G38" s="225"/>
      <c r="H38" s="225"/>
      <c r="I38" s="225"/>
      <c r="J38" s="225"/>
      <c r="K38" s="225"/>
      <c r="L38" s="225"/>
      <c r="M38" s="225"/>
      <c r="N38" s="225"/>
      <c r="O38" s="225"/>
      <c r="P38" s="225"/>
      <c r="Q38" s="225"/>
      <c r="R38" s="916">
        <f>SUM(E38:Q38)</f>
        <v>130000</v>
      </c>
      <c r="S38" s="225">
        <f>C38</f>
        <v>130000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130000</v>
      </c>
      <c r="C40" s="224">
        <f>SUM(C37:C39)</f>
        <v>130000</v>
      </c>
      <c r="D40" s="224">
        <f>SUM(D37:D39)</f>
        <v>0</v>
      </c>
      <c r="E40" s="224">
        <f t="shared" ref="E40:T40" si="10">SUM(E38:E39)</f>
        <v>130000</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130000</v>
      </c>
      <c r="S40" s="228">
        <f t="shared" si="10"/>
        <v>130000</v>
      </c>
      <c r="T40" s="228">
        <f t="shared" si="10"/>
        <v>0</v>
      </c>
      <c r="U40" s="221"/>
    </row>
    <row r="41" spans="1:21" s="222" customFormat="1">
      <c r="A41" s="227" t="s">
        <v>155</v>
      </c>
      <c r="B41" s="224">
        <f>SUM(C41:D41)</f>
        <v>50000</v>
      </c>
      <c r="C41" s="225">
        <v>50000</v>
      </c>
      <c r="D41" s="225"/>
      <c r="E41" s="225">
        <f>C41-SUM(F41:H41)</f>
        <v>50000</v>
      </c>
      <c r="F41" s="225"/>
      <c r="G41" s="225"/>
      <c r="H41" s="225"/>
      <c r="I41" s="225"/>
      <c r="J41" s="225"/>
      <c r="K41" s="225"/>
      <c r="L41" s="225"/>
      <c r="M41" s="225"/>
      <c r="N41" s="225"/>
      <c r="O41" s="225"/>
      <c r="P41" s="225"/>
      <c r="Q41" s="225"/>
      <c r="R41" s="916">
        <f>SUM(E41:Q41)</f>
        <v>50000</v>
      </c>
      <c r="S41" s="225">
        <f>C41</f>
        <v>50000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515000</v>
      </c>
      <c r="C43" s="225">
        <v>515000</v>
      </c>
      <c r="D43" s="225"/>
      <c r="E43" s="225">
        <f t="shared" ref="E43:E44" si="12">C43-SUM(F43:H43)</f>
        <v>515000</v>
      </c>
      <c r="F43" s="225"/>
      <c r="G43" s="225"/>
      <c r="H43" s="225"/>
      <c r="I43" s="225"/>
      <c r="J43" s="225"/>
      <c r="K43" s="225"/>
      <c r="L43" s="225"/>
      <c r="M43" s="225"/>
      <c r="N43" s="225"/>
      <c r="O43" s="225"/>
      <c r="P43" s="225"/>
      <c r="Q43" s="225"/>
      <c r="R43" s="916">
        <f t="shared" ref="R43:R52" si="13">SUM(E43:Q43)</f>
        <v>515000</v>
      </c>
      <c r="S43" s="225">
        <f>C43</f>
        <v>515000</v>
      </c>
      <c r="T43" s="225"/>
      <c r="U43" s="221"/>
    </row>
    <row r="44" spans="1:21" s="222" customFormat="1">
      <c r="A44" s="223" t="s">
        <v>158</v>
      </c>
      <c r="B44" s="224">
        <f t="shared" si="11"/>
        <v>230000</v>
      </c>
      <c r="C44" s="225">
        <f>205000+25000</f>
        <v>230000</v>
      </c>
      <c r="D44" s="225"/>
      <c r="E44" s="225">
        <f t="shared" si="12"/>
        <v>230000</v>
      </c>
      <c r="F44" s="225"/>
      <c r="G44" s="225"/>
      <c r="H44" s="225"/>
      <c r="I44" s="225"/>
      <c r="J44" s="225"/>
      <c r="K44" s="225"/>
      <c r="L44" s="225"/>
      <c r="M44" s="225"/>
      <c r="N44" s="225"/>
      <c r="O44" s="225"/>
      <c r="P44" s="225"/>
      <c r="Q44" s="225"/>
      <c r="R44" s="916">
        <f t="shared" si="13"/>
        <v>230000</v>
      </c>
      <c r="S44" s="225">
        <f>C44</f>
        <v>230000</v>
      </c>
      <c r="T44" s="225"/>
      <c r="U44" s="221"/>
    </row>
    <row r="45" spans="1:21" s="222" customFormat="1">
      <c r="A45" s="307" t="s">
        <v>159</v>
      </c>
      <c r="B45" s="224">
        <f t="shared" si="11"/>
        <v>0</v>
      </c>
      <c r="C45" s="225"/>
      <c r="D45" s="225"/>
      <c r="E45" s="225"/>
      <c r="F45" s="225"/>
      <c r="G45" s="225"/>
      <c r="H45" s="225"/>
      <c r="I45" s="225"/>
      <c r="J45" s="225"/>
      <c r="K45" s="225"/>
      <c r="L45" s="225"/>
      <c r="M45" s="225"/>
      <c r="N45" s="225"/>
      <c r="O45" s="225"/>
      <c r="P45" s="225"/>
      <c r="Q45" s="225"/>
      <c r="R45" s="916">
        <f t="shared" si="13"/>
        <v>0</v>
      </c>
      <c r="S45" s="225"/>
      <c r="T45" s="225"/>
      <c r="U45" s="221"/>
    </row>
    <row r="46" spans="1:21" s="222" customFormat="1">
      <c r="A46" s="223" t="s">
        <v>160</v>
      </c>
      <c r="B46" s="224">
        <f t="shared" si="11"/>
        <v>0</v>
      </c>
      <c r="C46" s="225"/>
      <c r="D46" s="225"/>
      <c r="E46" s="225"/>
      <c r="F46" s="225"/>
      <c r="G46" s="225"/>
      <c r="H46" s="225"/>
      <c r="I46" s="225"/>
      <c r="J46" s="225"/>
      <c r="K46" s="225"/>
      <c r="L46" s="225"/>
      <c r="M46" s="225"/>
      <c r="N46" s="225"/>
      <c r="O46" s="225"/>
      <c r="P46" s="225"/>
      <c r="Q46" s="225"/>
      <c r="R46" s="916">
        <f t="shared" si="13"/>
        <v>0</v>
      </c>
      <c r="S46" s="225"/>
      <c r="T46" s="225"/>
      <c r="U46" s="221"/>
    </row>
    <row r="47" spans="1:21" s="222" customFormat="1">
      <c r="A47" s="223" t="s">
        <v>62</v>
      </c>
      <c r="B47" s="224">
        <f t="shared" si="11"/>
        <v>230000</v>
      </c>
      <c r="C47" s="225">
        <f>75000+100000+55000</f>
        <v>230000</v>
      </c>
      <c r="D47" s="225"/>
      <c r="E47" s="225">
        <f>C47-SUM(F47:H47)</f>
        <v>230000</v>
      </c>
      <c r="F47" s="225"/>
      <c r="G47" s="225"/>
      <c r="H47" s="225"/>
      <c r="I47" s="225"/>
      <c r="J47" s="225"/>
      <c r="K47" s="225"/>
      <c r="L47" s="225"/>
      <c r="M47" s="225"/>
      <c r="N47" s="225"/>
      <c r="O47" s="225"/>
      <c r="P47" s="225"/>
      <c r="Q47" s="225"/>
      <c r="R47" s="916">
        <f t="shared" si="13"/>
        <v>230000</v>
      </c>
      <c r="S47" s="225"/>
      <c r="T47" s="225"/>
      <c r="U47" s="221"/>
    </row>
    <row r="48" spans="1:21" s="222" customFormat="1">
      <c r="A48" s="223" t="s">
        <v>163</v>
      </c>
      <c r="B48" s="224">
        <f t="shared" si="11"/>
        <v>0</v>
      </c>
      <c r="C48" s="225"/>
      <c r="D48" s="225"/>
      <c r="E48" s="225"/>
      <c r="F48" s="225"/>
      <c r="G48" s="225"/>
      <c r="H48" s="225"/>
      <c r="I48" s="225"/>
      <c r="J48" s="225"/>
      <c r="K48" s="225"/>
      <c r="L48" s="225"/>
      <c r="M48" s="225"/>
      <c r="N48" s="225"/>
      <c r="O48" s="225"/>
      <c r="P48" s="225"/>
      <c r="Q48" s="225"/>
      <c r="R48" s="916">
        <f t="shared" si="13"/>
        <v>0</v>
      </c>
      <c r="S48" s="225"/>
      <c r="T48" s="225"/>
      <c r="U48" s="221"/>
    </row>
    <row r="49" spans="1:21" s="222" customFormat="1">
      <c r="A49" s="457" t="s">
        <v>161</v>
      </c>
      <c r="B49" s="224">
        <f t="shared" si="11"/>
        <v>0</v>
      </c>
      <c r="C49" s="225"/>
      <c r="D49" s="225"/>
      <c r="E49" s="225"/>
      <c r="F49" s="225"/>
      <c r="G49" s="225"/>
      <c r="H49" s="225"/>
      <c r="I49" s="225"/>
      <c r="J49" s="225"/>
      <c r="K49" s="225"/>
      <c r="L49" s="225"/>
      <c r="M49" s="225"/>
      <c r="N49" s="225"/>
      <c r="O49" s="225"/>
      <c r="P49" s="225"/>
      <c r="Q49" s="225"/>
      <c r="R49" s="916">
        <f t="shared" si="13"/>
        <v>0</v>
      </c>
      <c r="S49" s="225"/>
      <c r="T49" s="225"/>
      <c r="U49" s="221"/>
    </row>
    <row r="50" spans="1:21" s="222" customFormat="1">
      <c r="A50" s="223" t="s">
        <v>162</v>
      </c>
      <c r="B50" s="224">
        <f t="shared" si="11"/>
        <v>0</v>
      </c>
      <c r="C50" s="225"/>
      <c r="D50" s="225"/>
      <c r="E50" s="225"/>
      <c r="F50" s="225"/>
      <c r="G50" s="225"/>
      <c r="H50" s="225"/>
      <c r="I50" s="225"/>
      <c r="J50" s="225"/>
      <c r="K50" s="225"/>
      <c r="L50" s="225"/>
      <c r="M50" s="225"/>
      <c r="N50" s="225"/>
      <c r="O50" s="225"/>
      <c r="P50" s="225"/>
      <c r="Q50" s="225"/>
      <c r="R50" s="916">
        <f t="shared" si="13"/>
        <v>0</v>
      </c>
      <c r="S50" s="225"/>
      <c r="T50" s="225"/>
      <c r="U50" s="221"/>
    </row>
    <row r="51" spans="1:21" s="222" customFormat="1">
      <c r="A51" s="230" t="s">
        <v>37</v>
      </c>
      <c r="B51" s="224">
        <f t="shared" si="11"/>
        <v>0</v>
      </c>
      <c r="C51" s="225"/>
      <c r="D51" s="225"/>
      <c r="E51" s="225"/>
      <c r="F51" s="225"/>
      <c r="G51" s="225"/>
      <c r="H51" s="225"/>
      <c r="I51" s="225"/>
      <c r="J51" s="225"/>
      <c r="K51" s="225"/>
      <c r="L51" s="225"/>
      <c r="M51" s="225"/>
      <c r="N51" s="225"/>
      <c r="O51" s="225"/>
      <c r="P51" s="225"/>
      <c r="Q51" s="225"/>
      <c r="R51" s="916">
        <f t="shared" si="13"/>
        <v>0</v>
      </c>
      <c r="S51" s="225"/>
      <c r="T51" s="225"/>
      <c r="U51" s="221"/>
    </row>
    <row r="52" spans="1:21" s="222" customFormat="1">
      <c r="A52" s="230" t="s">
        <v>37</v>
      </c>
      <c r="B52" s="224">
        <f t="shared" si="11"/>
        <v>0</v>
      </c>
      <c r="C52" s="225"/>
      <c r="D52" s="225"/>
      <c r="E52" s="225"/>
      <c r="F52" s="225"/>
      <c r="G52" s="225"/>
      <c r="H52" s="225"/>
      <c r="I52" s="225"/>
      <c r="J52" s="225"/>
      <c r="K52" s="225"/>
      <c r="L52" s="225"/>
      <c r="M52" s="225"/>
      <c r="N52" s="225"/>
      <c r="O52" s="225"/>
      <c r="P52" s="225"/>
      <c r="Q52" s="225"/>
      <c r="R52" s="916">
        <f t="shared" si="13"/>
        <v>0</v>
      </c>
      <c r="S52" s="225"/>
      <c r="T52" s="225"/>
      <c r="U52" s="221"/>
    </row>
    <row r="53" spans="1:21" s="232" customFormat="1">
      <c r="A53" s="227" t="s">
        <v>164</v>
      </c>
      <c r="B53" s="228">
        <f>SUM(C53:D53)</f>
        <v>975000</v>
      </c>
      <c r="C53" s="228">
        <f t="shared" ref="C53:T53" si="14">SUM(C43:C52)</f>
        <v>975000</v>
      </c>
      <c r="D53" s="228">
        <f t="shared" si="14"/>
        <v>0</v>
      </c>
      <c r="E53" s="228">
        <f t="shared" si="14"/>
        <v>975000</v>
      </c>
      <c r="F53" s="228">
        <f t="shared" si="14"/>
        <v>0</v>
      </c>
      <c r="G53" s="228">
        <f t="shared" si="14"/>
        <v>0</v>
      </c>
      <c r="H53" s="228">
        <f t="shared" si="14"/>
        <v>0</v>
      </c>
      <c r="I53" s="228">
        <f t="shared" si="14"/>
        <v>0</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975000</v>
      </c>
      <c r="S53" s="228">
        <f t="shared" si="14"/>
        <v>745000</v>
      </c>
      <c r="T53" s="228">
        <f t="shared" si="14"/>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265000</v>
      </c>
      <c r="C55" s="225">
        <v>265000</v>
      </c>
      <c r="D55" s="225"/>
      <c r="E55" s="225">
        <f>C55-SUM(F55:H55)</f>
        <v>265000</v>
      </c>
      <c r="F55" s="225"/>
      <c r="G55" s="225"/>
      <c r="H55" s="225"/>
      <c r="I55" s="225"/>
      <c r="J55" s="225"/>
      <c r="K55" s="225"/>
      <c r="L55" s="225"/>
      <c r="M55" s="225"/>
      <c r="N55" s="225"/>
      <c r="O55" s="225"/>
      <c r="P55" s="225"/>
      <c r="Q55" s="225"/>
      <c r="R55" s="916">
        <f t="shared" ref="R55:R61" si="16">SUM(E55:Q55)</f>
        <v>265000</v>
      </c>
      <c r="S55" s="226"/>
      <c r="T55" s="226"/>
      <c r="U55" s="221"/>
    </row>
    <row r="56" spans="1:21" s="313" customFormat="1">
      <c r="A56" s="307" t="s">
        <v>159</v>
      </c>
      <c r="B56" s="314">
        <f t="shared" si="15"/>
        <v>0</v>
      </c>
      <c r="C56" s="311"/>
      <c r="D56" s="311"/>
      <c r="E56" s="311"/>
      <c r="F56" s="311"/>
      <c r="G56" s="311"/>
      <c r="H56" s="311"/>
      <c r="I56" s="311"/>
      <c r="J56" s="311"/>
      <c r="K56" s="311"/>
      <c r="L56" s="311"/>
      <c r="M56" s="311"/>
      <c r="N56" s="311"/>
      <c r="O56" s="311"/>
      <c r="P56" s="311"/>
      <c r="Q56" s="311"/>
      <c r="R56" s="916">
        <f t="shared" si="16"/>
        <v>0</v>
      </c>
      <c r="S56" s="315"/>
      <c r="T56" s="315"/>
      <c r="U56" s="312"/>
    </row>
    <row r="57" spans="1:21" s="222" customFormat="1">
      <c r="A57" s="223" t="s">
        <v>163</v>
      </c>
      <c r="B57" s="224">
        <f t="shared" si="15"/>
        <v>0</v>
      </c>
      <c r="C57" s="225"/>
      <c r="D57" s="225"/>
      <c r="E57" s="225"/>
      <c r="F57" s="225"/>
      <c r="G57" s="225"/>
      <c r="H57" s="225"/>
      <c r="I57" s="225"/>
      <c r="J57" s="225"/>
      <c r="K57" s="225"/>
      <c r="L57" s="225"/>
      <c r="M57" s="225"/>
      <c r="N57" s="225"/>
      <c r="O57" s="225"/>
      <c r="P57" s="225"/>
      <c r="Q57" s="225"/>
      <c r="R57" s="916">
        <f t="shared" si="16"/>
        <v>0</v>
      </c>
      <c r="S57" s="226"/>
      <c r="T57" s="226"/>
      <c r="U57" s="221"/>
    </row>
    <row r="58" spans="1:21" s="222" customFormat="1">
      <c r="A58" s="457" t="s">
        <v>161</v>
      </c>
      <c r="B58" s="224">
        <f t="shared" si="15"/>
        <v>0</v>
      </c>
      <c r="C58" s="225"/>
      <c r="D58" s="225"/>
      <c r="E58" s="225"/>
      <c r="F58" s="225"/>
      <c r="G58" s="225"/>
      <c r="H58" s="225"/>
      <c r="I58" s="225"/>
      <c r="J58" s="225"/>
      <c r="K58" s="225"/>
      <c r="L58" s="225"/>
      <c r="M58" s="225"/>
      <c r="N58" s="225"/>
      <c r="O58" s="225"/>
      <c r="P58" s="225"/>
      <c r="Q58" s="225"/>
      <c r="R58" s="916">
        <f t="shared" si="16"/>
        <v>0</v>
      </c>
      <c r="S58" s="226"/>
      <c r="T58" s="226"/>
      <c r="U58" s="221"/>
    </row>
    <row r="59" spans="1:21" s="222" customFormat="1">
      <c r="A59" s="223" t="s">
        <v>162</v>
      </c>
      <c r="B59" s="224">
        <f t="shared" si="15"/>
        <v>0</v>
      </c>
      <c r="C59" s="225"/>
      <c r="D59" s="225"/>
      <c r="E59" s="225"/>
      <c r="F59" s="225"/>
      <c r="G59" s="225"/>
      <c r="H59" s="225"/>
      <c r="I59" s="225"/>
      <c r="J59" s="225"/>
      <c r="K59" s="225"/>
      <c r="L59" s="225"/>
      <c r="M59" s="225"/>
      <c r="N59" s="225"/>
      <c r="O59" s="225"/>
      <c r="P59" s="225"/>
      <c r="Q59" s="225"/>
      <c r="R59" s="916">
        <f t="shared" si="16"/>
        <v>0</v>
      </c>
      <c r="S59" s="226"/>
      <c r="T59" s="226"/>
      <c r="U59" s="221"/>
    </row>
    <row r="60" spans="1:21" s="222" customFormat="1">
      <c r="A60" s="230" t="s">
        <v>37</v>
      </c>
      <c r="B60" s="224">
        <f t="shared" si="15"/>
        <v>0</v>
      </c>
      <c r="C60" s="225"/>
      <c r="D60" s="225"/>
      <c r="E60" s="225"/>
      <c r="F60" s="225"/>
      <c r="G60" s="225"/>
      <c r="H60" s="225"/>
      <c r="I60" s="225"/>
      <c r="J60" s="225"/>
      <c r="K60" s="225"/>
      <c r="L60" s="225"/>
      <c r="M60" s="225"/>
      <c r="N60" s="225"/>
      <c r="O60" s="225"/>
      <c r="P60" s="225"/>
      <c r="Q60" s="225"/>
      <c r="R60" s="916">
        <f t="shared" si="16"/>
        <v>0</v>
      </c>
      <c r="S60" s="226"/>
      <c r="T60" s="226"/>
      <c r="U60" s="221"/>
    </row>
    <row r="61" spans="1:21" s="222" customFormat="1">
      <c r="A61" s="230" t="s">
        <v>37</v>
      </c>
      <c r="B61" s="224">
        <f t="shared" si="15"/>
        <v>0</v>
      </c>
      <c r="C61" s="225"/>
      <c r="D61" s="225"/>
      <c r="E61" s="225"/>
      <c r="F61" s="225"/>
      <c r="G61" s="225"/>
      <c r="H61" s="225"/>
      <c r="I61" s="225"/>
      <c r="J61" s="225"/>
      <c r="K61" s="225"/>
      <c r="L61" s="225"/>
      <c r="M61" s="225"/>
      <c r="N61" s="225"/>
      <c r="O61" s="225"/>
      <c r="P61" s="225"/>
      <c r="Q61" s="225"/>
      <c r="R61" s="916">
        <f t="shared" si="16"/>
        <v>0</v>
      </c>
      <c r="S61" s="226"/>
      <c r="T61" s="226"/>
      <c r="U61" s="221"/>
    </row>
    <row r="62" spans="1:21" s="222" customFormat="1" ht="13.7" customHeight="1">
      <c r="A62" s="227" t="s">
        <v>320</v>
      </c>
      <c r="B62" s="224">
        <f>SUM(C62:D62)</f>
        <v>265000</v>
      </c>
      <c r="C62" s="224">
        <f t="shared" ref="C62:Q62" si="17">SUM(C55:C61)</f>
        <v>265000</v>
      </c>
      <c r="D62" s="224">
        <f t="shared" si="17"/>
        <v>0</v>
      </c>
      <c r="E62" s="224">
        <f t="shared" si="17"/>
        <v>265000</v>
      </c>
      <c r="F62" s="224">
        <f t="shared" si="17"/>
        <v>0</v>
      </c>
      <c r="G62" s="224">
        <f t="shared" si="17"/>
        <v>0</v>
      </c>
      <c r="H62" s="224">
        <f t="shared" si="17"/>
        <v>0</v>
      </c>
      <c r="I62" s="224">
        <f t="shared" si="17"/>
        <v>0</v>
      </c>
      <c r="J62" s="224">
        <f t="shared" si="17"/>
        <v>0</v>
      </c>
      <c r="K62" s="224">
        <f t="shared" si="17"/>
        <v>0</v>
      </c>
      <c r="L62" s="224">
        <f t="shared" si="17"/>
        <v>0</v>
      </c>
      <c r="M62" s="224">
        <f t="shared" si="17"/>
        <v>0</v>
      </c>
      <c r="N62" s="224">
        <f t="shared" si="17"/>
        <v>0</v>
      </c>
      <c r="O62" s="224">
        <f t="shared" si="17"/>
        <v>0</v>
      </c>
      <c r="P62" s="224">
        <f t="shared" si="17"/>
        <v>0</v>
      </c>
      <c r="Q62" s="224">
        <f t="shared" si="17"/>
        <v>0</v>
      </c>
      <c r="R62" s="558">
        <f>SUM(R55:R61)</f>
        <v>265000</v>
      </c>
      <c r="S62" s="226"/>
      <c r="T62" s="226"/>
      <c r="U62" s="221"/>
    </row>
    <row r="63" spans="1:21" s="222" customFormat="1">
      <c r="A63" s="233" t="s">
        <v>321</v>
      </c>
      <c r="B63" s="224">
        <f>SUM(B8+B11+B13+B14+B15+B25+B26+B36+B40+B41+B53+B62)</f>
        <v>30852700</v>
      </c>
      <c r="C63" s="224">
        <f t="shared" ref="C63:Q63" si="18">SUM(C8+C11+C13+C14+C15+C25+C26+C36+C40+C41+C53+C62)</f>
        <v>30852700</v>
      </c>
      <c r="D63" s="224">
        <f t="shared" si="18"/>
        <v>0</v>
      </c>
      <c r="E63" s="224">
        <f t="shared" si="18"/>
        <v>6834184</v>
      </c>
      <c r="F63" s="224">
        <f t="shared" si="18"/>
        <v>6500000</v>
      </c>
      <c r="G63" s="224">
        <f t="shared" si="18"/>
        <v>17518516</v>
      </c>
      <c r="H63" s="224">
        <f t="shared" si="18"/>
        <v>0</v>
      </c>
      <c r="I63" s="224">
        <f t="shared" si="18"/>
        <v>0</v>
      </c>
      <c r="J63" s="224">
        <f t="shared" si="18"/>
        <v>0</v>
      </c>
      <c r="K63" s="224">
        <f t="shared" si="18"/>
        <v>0</v>
      </c>
      <c r="L63" s="224">
        <f t="shared" si="18"/>
        <v>0</v>
      </c>
      <c r="M63" s="224">
        <f t="shared" si="18"/>
        <v>0</v>
      </c>
      <c r="N63" s="224">
        <f t="shared" si="18"/>
        <v>0</v>
      </c>
      <c r="O63" s="224">
        <f t="shared" si="18"/>
        <v>0</v>
      </c>
      <c r="P63" s="224">
        <f t="shared" si="18"/>
        <v>0</v>
      </c>
      <c r="Q63" s="224">
        <f t="shared" si="18"/>
        <v>0</v>
      </c>
      <c r="R63" s="558">
        <f>SUM(R8+R11+R13+R14+R15+R25+R26+R36+R40+R41+R53+R62)</f>
        <v>30852700</v>
      </c>
      <c r="S63" s="224">
        <f>SUM(S10+S13+S14+S15+S25+S26+S36+S40+S41+S53)</f>
        <v>7407700</v>
      </c>
      <c r="T63" s="224">
        <f>SUM(T11+T13+T14+T15+T25+T26+T36+T40+T41+T53)</f>
        <v>19337500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175000</v>
      </c>
      <c r="C65" s="225">
        <f>50000+20000+55000+50000</f>
        <v>175000</v>
      </c>
      <c r="D65" s="225"/>
      <c r="E65" s="225">
        <f>C65-SUM(F65:H65)</f>
        <v>175000</v>
      </c>
      <c r="F65" s="225"/>
      <c r="G65" s="225"/>
      <c r="H65" s="225"/>
      <c r="I65" s="225"/>
      <c r="J65" s="225"/>
      <c r="K65" s="225"/>
      <c r="L65" s="225"/>
      <c r="M65" s="225"/>
      <c r="N65" s="225"/>
      <c r="O65" s="225"/>
      <c r="P65" s="225"/>
      <c r="Q65" s="225"/>
      <c r="R65" s="916">
        <f>SUM(E65:Q65)</f>
        <v>175000</v>
      </c>
      <c r="S65" s="225">
        <f>50000+20000</f>
        <v>70000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175000</v>
      </c>
      <c r="C67" s="224">
        <f>SUM(C64:C66)</f>
        <v>175000</v>
      </c>
      <c r="D67" s="224">
        <f>SUM(D64:D66)</f>
        <v>0</v>
      </c>
      <c r="E67" s="224">
        <f t="shared" ref="E67:T67" si="19">SUM(E65:E66)</f>
        <v>175000</v>
      </c>
      <c r="F67" s="224">
        <f t="shared" si="19"/>
        <v>0</v>
      </c>
      <c r="G67" s="224">
        <f t="shared" si="19"/>
        <v>0</v>
      </c>
      <c r="H67" s="224">
        <f t="shared" si="19"/>
        <v>0</v>
      </c>
      <c r="I67" s="224">
        <f t="shared" si="19"/>
        <v>0</v>
      </c>
      <c r="J67" s="224">
        <f t="shared" si="19"/>
        <v>0</v>
      </c>
      <c r="K67" s="224">
        <f t="shared" si="19"/>
        <v>0</v>
      </c>
      <c r="L67" s="224">
        <f t="shared" si="19"/>
        <v>0</v>
      </c>
      <c r="M67" s="224">
        <f t="shared" si="19"/>
        <v>0</v>
      </c>
      <c r="N67" s="224">
        <f t="shared" si="19"/>
        <v>0</v>
      </c>
      <c r="O67" s="224">
        <f t="shared" si="19"/>
        <v>0</v>
      </c>
      <c r="P67" s="224">
        <f t="shared" si="19"/>
        <v>0</v>
      </c>
      <c r="Q67" s="224">
        <f t="shared" si="19"/>
        <v>0</v>
      </c>
      <c r="R67" s="558">
        <f>SUM(R65:R66)</f>
        <v>175000</v>
      </c>
      <c r="S67" s="228">
        <f>SUM(S65:S66)</f>
        <v>70000</v>
      </c>
      <c r="T67" s="228">
        <f t="shared" si="19"/>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35000</v>
      </c>
      <c r="C69" s="225">
        <v>35000</v>
      </c>
      <c r="D69" s="225"/>
      <c r="E69" s="225">
        <f>C69-SUM(F69:H69)</f>
        <v>35000</v>
      </c>
      <c r="F69" s="225"/>
      <c r="G69" s="225"/>
      <c r="H69" s="225"/>
      <c r="I69" s="225"/>
      <c r="J69" s="225"/>
      <c r="K69" s="225"/>
      <c r="L69" s="225"/>
      <c r="M69" s="225"/>
      <c r="N69" s="225"/>
      <c r="O69" s="225"/>
      <c r="P69" s="225"/>
      <c r="Q69" s="225"/>
      <c r="R69" s="916">
        <f>SUM(E69:Q69)</f>
        <v>35000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f>C71-SUM(F71:H71)</f>
        <v>0</v>
      </c>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432260</v>
      </c>
      <c r="C72" s="225">
        <f>427000+5260</f>
        <v>432260</v>
      </c>
      <c r="D72" s="225"/>
      <c r="E72" s="225">
        <f>C72</f>
        <v>432260</v>
      </c>
      <c r="F72" s="225"/>
      <c r="G72" s="225"/>
      <c r="H72" s="225"/>
      <c r="I72" s="225"/>
      <c r="J72" s="225"/>
      <c r="K72" s="225"/>
      <c r="L72" s="225"/>
      <c r="M72" s="225"/>
      <c r="N72" s="225"/>
      <c r="O72" s="225"/>
      <c r="P72" s="225"/>
      <c r="Q72" s="225"/>
      <c r="R72" s="916">
        <f>SUM(E72:Q72)</f>
        <v>432260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467260</v>
      </c>
      <c r="C74" s="224">
        <f>SUM(C69:C73)</f>
        <v>467260</v>
      </c>
      <c r="D74" s="224">
        <f>SUM(D69:D73)</f>
        <v>0</v>
      </c>
      <c r="E74" s="224">
        <f t="shared" ref="E74:Q74" si="20">SUM(E69:E73)</f>
        <v>467260</v>
      </c>
      <c r="F74" s="224">
        <f t="shared" si="20"/>
        <v>0</v>
      </c>
      <c r="G74" s="224">
        <f t="shared" si="20"/>
        <v>0</v>
      </c>
      <c r="H74" s="224">
        <f t="shared" si="20"/>
        <v>0</v>
      </c>
      <c r="I74" s="224">
        <f t="shared" si="20"/>
        <v>0</v>
      </c>
      <c r="J74" s="224">
        <f t="shared" si="20"/>
        <v>0</v>
      </c>
      <c r="K74" s="224">
        <f t="shared" si="20"/>
        <v>0</v>
      </c>
      <c r="L74" s="224">
        <f t="shared" si="20"/>
        <v>0</v>
      </c>
      <c r="M74" s="224">
        <f t="shared" si="20"/>
        <v>0</v>
      </c>
      <c r="N74" s="224">
        <f t="shared" si="20"/>
        <v>0</v>
      </c>
      <c r="O74" s="224">
        <f t="shared" si="20"/>
        <v>0</v>
      </c>
      <c r="P74" s="224">
        <f t="shared" si="20"/>
        <v>0</v>
      </c>
      <c r="Q74" s="224">
        <f t="shared" si="20"/>
        <v>0</v>
      </c>
      <c r="R74" s="558">
        <f>SUM(R69:R73)</f>
        <v>467260</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627000</v>
      </c>
      <c r="C76" s="225">
        <v>627000</v>
      </c>
      <c r="D76" s="225"/>
      <c r="E76" s="225">
        <f t="shared" ref="E76:E77" si="21">C76-SUM(F76:H76)</f>
        <v>627000</v>
      </c>
      <c r="F76" s="225"/>
      <c r="G76" s="225"/>
      <c r="H76" s="225"/>
      <c r="I76" s="225"/>
      <c r="J76" s="225"/>
      <c r="K76" s="225"/>
      <c r="L76" s="225"/>
      <c r="M76" s="225"/>
      <c r="N76" s="225"/>
      <c r="O76" s="225"/>
      <c r="P76" s="225"/>
      <c r="Q76" s="225"/>
      <c r="R76" s="916">
        <f>SUM(E76:Q76)</f>
        <v>627000</v>
      </c>
      <c r="S76" s="225">
        <f t="shared" ref="S76:S77" si="22">C76</f>
        <v>627000</v>
      </c>
      <c r="T76" s="225"/>
      <c r="U76" s="221"/>
    </row>
    <row r="77" spans="1:21" s="222" customFormat="1">
      <c r="A77" s="457" t="s">
        <v>63</v>
      </c>
      <c r="B77" s="224">
        <f>SUM(C77:D77)</f>
        <v>150000</v>
      </c>
      <c r="C77" s="225">
        <v>150000</v>
      </c>
      <c r="D77" s="225"/>
      <c r="E77" s="225">
        <f t="shared" si="21"/>
        <v>150000</v>
      </c>
      <c r="F77" s="225"/>
      <c r="G77" s="225"/>
      <c r="H77" s="225"/>
      <c r="I77" s="225"/>
      <c r="J77" s="225"/>
      <c r="K77" s="225"/>
      <c r="L77" s="225"/>
      <c r="M77" s="225"/>
      <c r="N77" s="225"/>
      <c r="O77" s="225"/>
      <c r="P77" s="225"/>
      <c r="Q77" s="225"/>
      <c r="R77" s="916">
        <f>SUM(E77:Q77)</f>
        <v>150000</v>
      </c>
      <c r="S77" s="225">
        <f t="shared" si="22"/>
        <v>150000</v>
      </c>
      <c r="T77" s="225"/>
      <c r="U77" s="221"/>
    </row>
    <row r="78" spans="1:21" s="222" customFormat="1">
      <c r="A78" s="227" t="s">
        <v>1468</v>
      </c>
      <c r="B78" s="224">
        <f>SUM(C78:D78)</f>
        <v>777000</v>
      </c>
      <c r="C78" s="890">
        <f>SUM(C76:C77)</f>
        <v>777000</v>
      </c>
      <c r="D78" s="890">
        <f t="shared" ref="D78:T78" si="23">SUM(D76:D77)</f>
        <v>0</v>
      </c>
      <c r="E78" s="890">
        <f t="shared" si="23"/>
        <v>777000</v>
      </c>
      <c r="F78" s="890">
        <f t="shared" si="23"/>
        <v>0</v>
      </c>
      <c r="G78" s="890">
        <f t="shared" si="23"/>
        <v>0</v>
      </c>
      <c r="H78" s="890">
        <f t="shared" si="23"/>
        <v>0</v>
      </c>
      <c r="I78" s="890">
        <f t="shared" si="23"/>
        <v>0</v>
      </c>
      <c r="J78" s="890">
        <f t="shared" si="23"/>
        <v>0</v>
      </c>
      <c r="K78" s="890">
        <f t="shared" si="23"/>
        <v>0</v>
      </c>
      <c r="L78" s="890">
        <f t="shared" si="23"/>
        <v>0</v>
      </c>
      <c r="M78" s="890">
        <f t="shared" si="23"/>
        <v>0</v>
      </c>
      <c r="N78" s="890">
        <f t="shared" si="23"/>
        <v>0</v>
      </c>
      <c r="O78" s="890">
        <f t="shared" si="23"/>
        <v>0</v>
      </c>
      <c r="P78" s="890">
        <f t="shared" si="23"/>
        <v>0</v>
      </c>
      <c r="Q78" s="890">
        <f t="shared" si="23"/>
        <v>0</v>
      </c>
      <c r="R78" s="890">
        <f t="shared" si="23"/>
        <v>777000</v>
      </c>
      <c r="S78" s="890">
        <f t="shared" si="23"/>
        <v>777000</v>
      </c>
      <c r="T78" s="890">
        <f t="shared" si="23"/>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4">SUM(C80+D80)</f>
        <v>119740</v>
      </c>
      <c r="C80" s="225">
        <f>125000-5260</f>
        <v>119740</v>
      </c>
      <c r="D80" s="225"/>
      <c r="E80" s="225">
        <f>C80-SUM(F80:H80)</f>
        <v>119740</v>
      </c>
      <c r="F80" s="225"/>
      <c r="G80" s="225"/>
      <c r="H80" s="225"/>
      <c r="I80" s="225"/>
      <c r="J80" s="225"/>
      <c r="K80" s="225"/>
      <c r="L80" s="225"/>
      <c r="M80" s="225"/>
      <c r="N80" s="225"/>
      <c r="O80" s="225"/>
      <c r="P80" s="225"/>
      <c r="Q80" s="225"/>
      <c r="R80" s="916">
        <f t="shared" ref="R80:R94" si="25">SUM(E80:Q80)</f>
        <v>119740</v>
      </c>
      <c r="S80" s="226"/>
      <c r="T80" s="226"/>
      <c r="U80" s="221"/>
    </row>
    <row r="81" spans="1:21" s="222" customFormat="1">
      <c r="A81" s="223" t="s">
        <v>846</v>
      </c>
      <c r="B81" s="224">
        <f t="shared" si="24"/>
        <v>0</v>
      </c>
      <c r="C81" s="225"/>
      <c r="D81" s="225"/>
      <c r="E81" s="225"/>
      <c r="F81" s="225"/>
      <c r="G81" s="225"/>
      <c r="H81" s="225"/>
      <c r="I81" s="225"/>
      <c r="J81" s="225"/>
      <c r="K81" s="225"/>
      <c r="L81" s="225"/>
      <c r="M81" s="225"/>
      <c r="N81" s="225"/>
      <c r="O81" s="225"/>
      <c r="P81" s="225"/>
      <c r="Q81" s="225"/>
      <c r="R81" s="916">
        <f t="shared" si="25"/>
        <v>0</v>
      </c>
      <c r="S81" s="225"/>
      <c r="T81" s="225"/>
      <c r="U81" s="221"/>
    </row>
    <row r="82" spans="1:21" s="222" customFormat="1">
      <c r="A82" s="223" t="s">
        <v>847</v>
      </c>
      <c r="B82" s="224">
        <f t="shared" si="24"/>
        <v>0</v>
      </c>
      <c r="C82" s="225"/>
      <c r="D82" s="225"/>
      <c r="E82" s="225"/>
      <c r="F82" s="225"/>
      <c r="G82" s="225"/>
      <c r="H82" s="225"/>
      <c r="I82" s="225"/>
      <c r="J82" s="225"/>
      <c r="K82" s="225"/>
      <c r="L82" s="225"/>
      <c r="M82" s="225"/>
      <c r="N82" s="225"/>
      <c r="O82" s="225"/>
      <c r="P82" s="225"/>
      <c r="Q82" s="225"/>
      <c r="R82" s="916">
        <f t="shared" si="25"/>
        <v>0</v>
      </c>
      <c r="S82" s="225"/>
      <c r="T82" s="225"/>
      <c r="U82" s="221"/>
    </row>
    <row r="83" spans="1:21" s="222" customFormat="1">
      <c r="A83" s="223" t="s">
        <v>848</v>
      </c>
      <c r="B83" s="224">
        <f t="shared" si="24"/>
        <v>120000</v>
      </c>
      <c r="C83" s="225">
        <v>120000</v>
      </c>
      <c r="D83" s="225"/>
      <c r="E83" s="225">
        <f>C83-SUM(F83:H83)</f>
        <v>120000</v>
      </c>
      <c r="F83" s="225"/>
      <c r="G83" s="225"/>
      <c r="H83" s="225"/>
      <c r="I83" s="225"/>
      <c r="J83" s="225"/>
      <c r="K83" s="225"/>
      <c r="L83" s="225"/>
      <c r="M83" s="225"/>
      <c r="N83" s="225"/>
      <c r="O83" s="225"/>
      <c r="P83" s="225"/>
      <c r="Q83" s="225"/>
      <c r="R83" s="916">
        <f t="shared" si="25"/>
        <v>120000</v>
      </c>
      <c r="S83" s="225">
        <f>C83</f>
        <v>120000</v>
      </c>
      <c r="T83" s="225"/>
      <c r="U83" s="221"/>
    </row>
    <row r="84" spans="1:21" s="222" customFormat="1">
      <c r="A84" s="223" t="s">
        <v>849</v>
      </c>
      <c r="B84" s="224">
        <f t="shared" si="24"/>
        <v>0</v>
      </c>
      <c r="C84" s="225"/>
      <c r="D84" s="225"/>
      <c r="E84" s="225"/>
      <c r="F84" s="225"/>
      <c r="G84" s="225"/>
      <c r="H84" s="225"/>
      <c r="I84" s="225"/>
      <c r="J84" s="225"/>
      <c r="K84" s="225"/>
      <c r="L84" s="225"/>
      <c r="M84" s="225"/>
      <c r="N84" s="225"/>
      <c r="O84" s="225"/>
      <c r="P84" s="225"/>
      <c r="Q84" s="225"/>
      <c r="R84" s="916">
        <f t="shared" si="25"/>
        <v>0</v>
      </c>
      <c r="S84" s="225"/>
      <c r="T84" s="225"/>
      <c r="U84" s="221"/>
    </row>
    <row r="85" spans="1:21" s="222" customFormat="1">
      <c r="A85" s="223" t="s">
        <v>850</v>
      </c>
      <c r="B85" s="224">
        <f t="shared" si="24"/>
        <v>25000</v>
      </c>
      <c r="C85" s="225">
        <v>25000</v>
      </c>
      <c r="D85" s="225"/>
      <c r="E85" s="225">
        <f t="shared" ref="E85:E89" si="26">C85-SUM(F85:H85)</f>
        <v>25000</v>
      </c>
      <c r="F85" s="225"/>
      <c r="G85" s="225"/>
      <c r="H85" s="225"/>
      <c r="I85" s="225"/>
      <c r="J85" s="225"/>
      <c r="K85" s="225"/>
      <c r="L85" s="225"/>
      <c r="M85" s="225"/>
      <c r="N85" s="225"/>
      <c r="O85" s="225"/>
      <c r="P85" s="225"/>
      <c r="Q85" s="225"/>
      <c r="R85" s="916">
        <f t="shared" si="25"/>
        <v>25000</v>
      </c>
      <c r="S85" s="226"/>
      <c r="T85" s="226"/>
      <c r="U85" s="221"/>
    </row>
    <row r="86" spans="1:21" s="222" customFormat="1">
      <c r="A86" s="223" t="s">
        <v>851</v>
      </c>
      <c r="B86" s="224">
        <f t="shared" si="24"/>
        <v>20000</v>
      </c>
      <c r="C86" s="225">
        <v>20000</v>
      </c>
      <c r="D86" s="225"/>
      <c r="E86" s="225">
        <f t="shared" si="26"/>
        <v>20000</v>
      </c>
      <c r="F86" s="225"/>
      <c r="G86" s="225"/>
      <c r="H86" s="225"/>
      <c r="I86" s="225"/>
      <c r="J86" s="225"/>
      <c r="K86" s="225"/>
      <c r="L86" s="225"/>
      <c r="M86" s="225"/>
      <c r="N86" s="225"/>
      <c r="O86" s="225"/>
      <c r="P86" s="225"/>
      <c r="Q86" s="225"/>
      <c r="R86" s="916">
        <f t="shared" si="25"/>
        <v>20000</v>
      </c>
      <c r="S86" s="225">
        <f>C86</f>
        <v>20000</v>
      </c>
      <c r="T86" s="225"/>
      <c r="U86" s="221"/>
    </row>
    <row r="87" spans="1:21" s="222" customFormat="1">
      <c r="A87" s="223" t="s">
        <v>852</v>
      </c>
      <c r="B87" s="224">
        <f t="shared" si="24"/>
        <v>12000</v>
      </c>
      <c r="C87" s="225">
        <v>12000</v>
      </c>
      <c r="D87" s="225"/>
      <c r="E87" s="225">
        <f t="shared" si="26"/>
        <v>12000</v>
      </c>
      <c r="F87" s="225"/>
      <c r="G87" s="225"/>
      <c r="H87" s="225"/>
      <c r="I87" s="225"/>
      <c r="J87" s="225"/>
      <c r="K87" s="225"/>
      <c r="L87" s="225"/>
      <c r="M87" s="225"/>
      <c r="N87" s="225"/>
      <c r="O87" s="225"/>
      <c r="P87" s="225"/>
      <c r="Q87" s="225"/>
      <c r="R87" s="916">
        <f t="shared" si="25"/>
        <v>12000</v>
      </c>
      <c r="S87" s="225">
        <f>C87</f>
        <v>12000</v>
      </c>
      <c r="T87" s="225"/>
      <c r="U87" s="221"/>
    </row>
    <row r="88" spans="1:21" s="222" customFormat="1">
      <c r="A88" s="234" t="s">
        <v>404</v>
      </c>
      <c r="B88" s="224">
        <f t="shared" si="24"/>
        <v>15000</v>
      </c>
      <c r="C88" s="225">
        <v>15000</v>
      </c>
      <c r="D88" s="225"/>
      <c r="E88" s="225">
        <f t="shared" si="26"/>
        <v>15000</v>
      </c>
      <c r="F88" s="225"/>
      <c r="G88" s="225"/>
      <c r="H88" s="225"/>
      <c r="I88" s="225"/>
      <c r="J88" s="225"/>
      <c r="K88" s="225"/>
      <c r="L88" s="225"/>
      <c r="M88" s="225"/>
      <c r="N88" s="225"/>
      <c r="O88" s="225"/>
      <c r="P88" s="225"/>
      <c r="Q88" s="225"/>
      <c r="R88" s="916">
        <f t="shared" si="25"/>
        <v>15000</v>
      </c>
      <c r="S88" s="225">
        <f>C88</f>
        <v>15000</v>
      </c>
      <c r="T88" s="225"/>
      <c r="U88" s="221"/>
    </row>
    <row r="89" spans="1:21" s="222" customFormat="1">
      <c r="A89" s="889" t="s">
        <v>1470</v>
      </c>
      <c r="B89" s="224">
        <f t="shared" si="24"/>
        <v>15000</v>
      </c>
      <c r="C89" s="225">
        <v>15000</v>
      </c>
      <c r="D89" s="225"/>
      <c r="E89" s="225">
        <f t="shared" si="26"/>
        <v>15000</v>
      </c>
      <c r="F89" s="225"/>
      <c r="G89" s="225"/>
      <c r="H89" s="225"/>
      <c r="I89" s="225"/>
      <c r="J89" s="225"/>
      <c r="K89" s="225"/>
      <c r="L89" s="225"/>
      <c r="M89" s="225"/>
      <c r="N89" s="225"/>
      <c r="O89" s="225"/>
      <c r="P89" s="225"/>
      <c r="Q89" s="225"/>
      <c r="R89" s="916">
        <f t="shared" si="25"/>
        <v>15000</v>
      </c>
      <c r="S89" s="225"/>
      <c r="T89" s="225"/>
      <c r="U89" s="221"/>
    </row>
    <row r="90" spans="1:21" s="222" customFormat="1">
      <c r="A90" s="230" t="s">
        <v>37</v>
      </c>
      <c r="B90" s="224">
        <f t="shared" si="24"/>
        <v>0</v>
      </c>
      <c r="C90" s="225"/>
      <c r="D90" s="225"/>
      <c r="E90" s="225"/>
      <c r="F90" s="225"/>
      <c r="G90" s="225"/>
      <c r="H90" s="225"/>
      <c r="I90" s="225"/>
      <c r="J90" s="225"/>
      <c r="K90" s="225"/>
      <c r="L90" s="225"/>
      <c r="M90" s="225"/>
      <c r="N90" s="225"/>
      <c r="O90" s="225"/>
      <c r="P90" s="225"/>
      <c r="Q90" s="225"/>
      <c r="R90" s="916">
        <f t="shared" si="25"/>
        <v>0</v>
      </c>
      <c r="S90" s="225"/>
      <c r="T90" s="225"/>
      <c r="U90" s="221"/>
    </row>
    <row r="91" spans="1:21" s="222" customFormat="1">
      <c r="A91" s="230" t="s">
        <v>37</v>
      </c>
      <c r="B91" s="224">
        <f t="shared" si="24"/>
        <v>0</v>
      </c>
      <c r="C91" s="225"/>
      <c r="D91" s="225"/>
      <c r="E91" s="225"/>
      <c r="F91" s="225"/>
      <c r="G91" s="225"/>
      <c r="H91" s="225"/>
      <c r="I91" s="225"/>
      <c r="J91" s="225"/>
      <c r="K91" s="225"/>
      <c r="L91" s="225"/>
      <c r="M91" s="225"/>
      <c r="N91" s="225"/>
      <c r="O91" s="225"/>
      <c r="P91" s="225"/>
      <c r="Q91" s="225"/>
      <c r="R91" s="916">
        <f t="shared" si="25"/>
        <v>0</v>
      </c>
      <c r="S91" s="225"/>
      <c r="T91" s="225"/>
      <c r="U91" s="221"/>
    </row>
    <row r="92" spans="1:21" s="222" customFormat="1">
      <c r="A92" s="230" t="s">
        <v>37</v>
      </c>
      <c r="B92" s="224">
        <f t="shared" si="24"/>
        <v>0</v>
      </c>
      <c r="C92" s="225"/>
      <c r="D92" s="225"/>
      <c r="E92" s="225"/>
      <c r="F92" s="225"/>
      <c r="G92" s="225"/>
      <c r="H92" s="225"/>
      <c r="I92" s="225"/>
      <c r="J92" s="225"/>
      <c r="K92" s="225"/>
      <c r="L92" s="225"/>
      <c r="M92" s="225"/>
      <c r="N92" s="225"/>
      <c r="O92" s="225"/>
      <c r="P92" s="225"/>
      <c r="Q92" s="225"/>
      <c r="R92" s="916">
        <f t="shared" si="25"/>
        <v>0</v>
      </c>
      <c r="S92" s="225"/>
      <c r="T92" s="225"/>
      <c r="U92" s="221"/>
    </row>
    <row r="93" spans="1:21" s="222" customFormat="1">
      <c r="A93" s="230" t="s">
        <v>37</v>
      </c>
      <c r="B93" s="224">
        <f t="shared" si="24"/>
        <v>0</v>
      </c>
      <c r="C93" s="225"/>
      <c r="D93" s="225"/>
      <c r="E93" s="225"/>
      <c r="F93" s="225"/>
      <c r="G93" s="225"/>
      <c r="H93" s="225"/>
      <c r="I93" s="225"/>
      <c r="J93" s="225"/>
      <c r="K93" s="225"/>
      <c r="L93" s="225"/>
      <c r="M93" s="225"/>
      <c r="N93" s="225"/>
      <c r="O93" s="225"/>
      <c r="P93" s="225"/>
      <c r="Q93" s="225"/>
      <c r="R93" s="916">
        <f t="shared" si="25"/>
        <v>0</v>
      </c>
      <c r="S93" s="225"/>
      <c r="T93" s="225"/>
      <c r="U93" s="221"/>
    </row>
    <row r="94" spans="1:21" s="222" customFormat="1">
      <c r="A94" s="230" t="s">
        <v>37</v>
      </c>
      <c r="B94" s="224">
        <f t="shared" si="24"/>
        <v>0</v>
      </c>
      <c r="C94" s="225"/>
      <c r="D94" s="225"/>
      <c r="E94" s="225"/>
      <c r="F94" s="225"/>
      <c r="G94" s="225"/>
      <c r="H94" s="225"/>
      <c r="I94" s="225"/>
      <c r="J94" s="225"/>
      <c r="K94" s="225"/>
      <c r="L94" s="225"/>
      <c r="M94" s="225"/>
      <c r="N94" s="225"/>
      <c r="O94" s="225"/>
      <c r="P94" s="225"/>
      <c r="Q94" s="225"/>
      <c r="R94" s="916">
        <f t="shared" si="25"/>
        <v>0</v>
      </c>
      <c r="S94" s="225"/>
      <c r="T94" s="225"/>
      <c r="U94" s="221"/>
    </row>
    <row r="95" spans="1:21" s="222" customFormat="1">
      <c r="A95" s="227" t="s">
        <v>853</v>
      </c>
      <c r="B95" s="224">
        <f>SUM(C95:D95)</f>
        <v>326740</v>
      </c>
      <c r="C95" s="224">
        <f t="shared" ref="C95:Q95" si="27">SUM(C80:C94)</f>
        <v>326740</v>
      </c>
      <c r="D95" s="224">
        <f t="shared" si="27"/>
        <v>0</v>
      </c>
      <c r="E95" s="224">
        <f t="shared" si="27"/>
        <v>326740</v>
      </c>
      <c r="F95" s="224">
        <f t="shared" si="27"/>
        <v>0</v>
      </c>
      <c r="G95" s="224">
        <f t="shared" si="27"/>
        <v>0</v>
      </c>
      <c r="H95" s="224">
        <f t="shared" si="27"/>
        <v>0</v>
      </c>
      <c r="I95" s="224">
        <f t="shared" si="27"/>
        <v>0</v>
      </c>
      <c r="J95" s="224">
        <f t="shared" si="27"/>
        <v>0</v>
      </c>
      <c r="K95" s="224">
        <f t="shared" si="27"/>
        <v>0</v>
      </c>
      <c r="L95" s="224">
        <f t="shared" si="27"/>
        <v>0</v>
      </c>
      <c r="M95" s="224">
        <f t="shared" si="27"/>
        <v>0</v>
      </c>
      <c r="N95" s="224">
        <f t="shared" si="27"/>
        <v>0</v>
      </c>
      <c r="O95" s="224">
        <f t="shared" si="27"/>
        <v>0</v>
      </c>
      <c r="P95" s="224">
        <f t="shared" si="27"/>
        <v>0</v>
      </c>
      <c r="Q95" s="224">
        <f t="shared" si="27"/>
        <v>0</v>
      </c>
      <c r="R95" s="558">
        <f>SUM(R80:R94)</f>
        <v>326740</v>
      </c>
      <c r="S95" s="228">
        <f>SUM(S81:S84,S86:S94)</f>
        <v>167000</v>
      </c>
      <c r="T95" s="224">
        <f>SUM(T81:T84,T86:T94)</f>
        <v>0</v>
      </c>
      <c r="U95" s="221"/>
    </row>
    <row r="96" spans="1:21" s="222" customFormat="1">
      <c r="A96" s="227" t="s">
        <v>854</v>
      </c>
      <c r="B96" s="224">
        <f>SUM(C96:D96)</f>
        <v>32598700</v>
      </c>
      <c r="C96" s="224">
        <f>SUM(C63+C67+C74+C78+C95)</f>
        <v>32598700</v>
      </c>
      <c r="D96" s="224">
        <f t="shared" ref="D96:R96" si="28">SUM(D63+D67+D74+D78+D95)</f>
        <v>0</v>
      </c>
      <c r="E96" s="224">
        <f t="shared" si="28"/>
        <v>8580184</v>
      </c>
      <c r="F96" s="224">
        <f t="shared" si="28"/>
        <v>6500000</v>
      </c>
      <c r="G96" s="224">
        <f t="shared" si="28"/>
        <v>17518516</v>
      </c>
      <c r="H96" s="224">
        <f t="shared" si="28"/>
        <v>0</v>
      </c>
      <c r="I96" s="224">
        <f t="shared" si="28"/>
        <v>0</v>
      </c>
      <c r="J96" s="224">
        <f t="shared" si="28"/>
        <v>0</v>
      </c>
      <c r="K96" s="224">
        <f t="shared" si="28"/>
        <v>0</v>
      </c>
      <c r="L96" s="224">
        <f t="shared" si="28"/>
        <v>0</v>
      </c>
      <c r="M96" s="224">
        <f t="shared" si="28"/>
        <v>0</v>
      </c>
      <c r="N96" s="224">
        <f t="shared" si="28"/>
        <v>0</v>
      </c>
      <c r="O96" s="224">
        <f t="shared" si="28"/>
        <v>0</v>
      </c>
      <c r="P96" s="224">
        <f t="shared" si="28"/>
        <v>0</v>
      </c>
      <c r="Q96" s="224">
        <f t="shared" si="28"/>
        <v>0</v>
      </c>
      <c r="R96" s="224">
        <f t="shared" si="28"/>
        <v>32598700</v>
      </c>
      <c r="S96" s="224">
        <f>SUM(S63+S67+S78+S95)</f>
        <v>8421700</v>
      </c>
      <c r="T96" s="224">
        <f>SUM(T63+T67+T78+T95)</f>
        <v>19337500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9">SUM(C98+D98)</f>
        <v>4163880</v>
      </c>
      <c r="C98" s="225">
        <f>S98+T98</f>
        <v>4163880</v>
      </c>
      <c r="D98" s="225"/>
      <c r="E98" s="225">
        <f>C98-SUM(F98:I98)</f>
        <v>1914355</v>
      </c>
      <c r="F98" s="225"/>
      <c r="G98" s="225"/>
      <c r="H98" s="225">
        <f>Application!AG620</f>
        <v>1729189</v>
      </c>
      <c r="I98" s="225">
        <f>I108</f>
        <v>520336</v>
      </c>
      <c r="J98" s="225"/>
      <c r="K98" s="225"/>
      <c r="L98" s="225"/>
      <c r="M98" s="225"/>
      <c r="N98" s="225"/>
      <c r="O98" s="225"/>
      <c r="P98" s="225"/>
      <c r="Q98" s="225"/>
      <c r="R98" s="916">
        <f t="shared" ref="R98:R103" si="30">SUM(E98:Q98)</f>
        <v>4163880</v>
      </c>
      <c r="S98" s="225">
        <f>S96*0.15</f>
        <v>1263255</v>
      </c>
      <c r="T98" s="225">
        <f>T96*0.15</f>
        <v>2900625</v>
      </c>
      <c r="U98" s="221"/>
    </row>
    <row r="99" spans="1:21" s="222" customFormat="1">
      <c r="A99" s="223" t="s">
        <v>857</v>
      </c>
      <c r="B99" s="224">
        <f t="shared" si="29"/>
        <v>0</v>
      </c>
      <c r="C99" s="225"/>
      <c r="D99" s="225"/>
      <c r="E99" s="225"/>
      <c r="F99" s="225"/>
      <c r="G99" s="225"/>
      <c r="H99" s="225"/>
      <c r="I99" s="225"/>
      <c r="J99" s="225"/>
      <c r="K99" s="225"/>
      <c r="L99" s="225"/>
      <c r="M99" s="225"/>
      <c r="N99" s="225"/>
      <c r="O99" s="225"/>
      <c r="P99" s="225"/>
      <c r="Q99" s="225"/>
      <c r="R99" s="916">
        <f t="shared" si="30"/>
        <v>0</v>
      </c>
      <c r="S99" s="225"/>
      <c r="T99" s="225"/>
      <c r="U99" s="221"/>
    </row>
    <row r="100" spans="1:21" s="222" customFormat="1">
      <c r="A100" s="223" t="s">
        <v>858</v>
      </c>
      <c r="B100" s="224">
        <f t="shared" si="29"/>
        <v>0</v>
      </c>
      <c r="C100" s="225"/>
      <c r="D100" s="225"/>
      <c r="E100" s="225"/>
      <c r="F100" s="225"/>
      <c r="G100" s="225"/>
      <c r="H100" s="225"/>
      <c r="I100" s="225"/>
      <c r="J100" s="225"/>
      <c r="K100" s="225"/>
      <c r="L100" s="225"/>
      <c r="M100" s="225"/>
      <c r="N100" s="225"/>
      <c r="O100" s="225"/>
      <c r="P100" s="225"/>
      <c r="Q100" s="225"/>
      <c r="R100" s="916">
        <f t="shared" si="30"/>
        <v>0</v>
      </c>
      <c r="S100" s="225"/>
      <c r="T100" s="225"/>
      <c r="U100" s="221"/>
    </row>
    <row r="101" spans="1:21" s="222" customFormat="1" ht="12" customHeight="1">
      <c r="A101" s="223" t="s">
        <v>859</v>
      </c>
      <c r="B101" s="224">
        <f t="shared" si="29"/>
        <v>0</v>
      </c>
      <c r="C101" s="225"/>
      <c r="D101" s="225"/>
      <c r="E101" s="225"/>
      <c r="F101" s="225"/>
      <c r="G101" s="225"/>
      <c r="H101" s="225"/>
      <c r="I101" s="225"/>
      <c r="J101" s="225"/>
      <c r="K101" s="225"/>
      <c r="L101" s="225"/>
      <c r="M101" s="225"/>
      <c r="N101" s="225"/>
      <c r="O101" s="225"/>
      <c r="P101" s="225"/>
      <c r="Q101" s="225"/>
      <c r="R101" s="916">
        <f t="shared" si="30"/>
        <v>0</v>
      </c>
      <c r="S101" s="225"/>
      <c r="T101" s="225"/>
      <c r="U101" s="221"/>
    </row>
    <row r="102" spans="1:21" s="222" customFormat="1">
      <c r="A102" s="457" t="s">
        <v>1129</v>
      </c>
      <c r="B102" s="224">
        <f t="shared" si="29"/>
        <v>0</v>
      </c>
      <c r="C102" s="225"/>
      <c r="D102" s="225"/>
      <c r="E102" s="225"/>
      <c r="F102" s="225"/>
      <c r="G102" s="225"/>
      <c r="H102" s="225"/>
      <c r="I102" s="225"/>
      <c r="J102" s="225"/>
      <c r="K102" s="225"/>
      <c r="L102" s="225"/>
      <c r="M102" s="225"/>
      <c r="N102" s="225"/>
      <c r="O102" s="225"/>
      <c r="P102" s="225"/>
      <c r="Q102" s="225"/>
      <c r="R102" s="916">
        <f t="shared" si="30"/>
        <v>0</v>
      </c>
      <c r="S102" s="225"/>
      <c r="T102" s="225"/>
      <c r="U102" s="221"/>
    </row>
    <row r="103" spans="1:21" s="222" customFormat="1">
      <c r="A103" s="230" t="s">
        <v>37</v>
      </c>
      <c r="B103" s="224">
        <f t="shared" si="29"/>
        <v>0</v>
      </c>
      <c r="C103" s="225"/>
      <c r="D103" s="225"/>
      <c r="E103" s="225"/>
      <c r="F103" s="225"/>
      <c r="G103" s="225"/>
      <c r="H103" s="225"/>
      <c r="I103" s="225"/>
      <c r="J103" s="225"/>
      <c r="K103" s="225"/>
      <c r="L103" s="225"/>
      <c r="M103" s="225"/>
      <c r="N103" s="225"/>
      <c r="O103" s="225"/>
      <c r="P103" s="225"/>
      <c r="Q103" s="225"/>
      <c r="R103" s="916">
        <f t="shared" si="30"/>
        <v>0</v>
      </c>
      <c r="S103" s="225"/>
      <c r="T103" s="225"/>
      <c r="U103" s="221"/>
    </row>
    <row r="104" spans="1:21" s="222" customFormat="1">
      <c r="A104" s="227" t="s">
        <v>861</v>
      </c>
      <c r="B104" s="224">
        <f>SUM(C104:D104)</f>
        <v>4163880</v>
      </c>
      <c r="C104" s="224">
        <f t="shared" ref="C104:T104" si="31">SUM(C98:C103)</f>
        <v>4163880</v>
      </c>
      <c r="D104" s="224">
        <f t="shared" si="31"/>
        <v>0</v>
      </c>
      <c r="E104" s="224">
        <f t="shared" si="31"/>
        <v>1914355</v>
      </c>
      <c r="F104" s="224">
        <f t="shared" si="31"/>
        <v>0</v>
      </c>
      <c r="G104" s="224">
        <f t="shared" si="31"/>
        <v>0</v>
      </c>
      <c r="H104" s="224">
        <f t="shared" si="31"/>
        <v>1729189</v>
      </c>
      <c r="I104" s="224">
        <f t="shared" si="31"/>
        <v>520336</v>
      </c>
      <c r="J104" s="224">
        <f t="shared" si="31"/>
        <v>0</v>
      </c>
      <c r="K104" s="224">
        <f t="shared" si="31"/>
        <v>0</v>
      </c>
      <c r="L104" s="224">
        <f t="shared" si="31"/>
        <v>0</v>
      </c>
      <c r="M104" s="224">
        <f t="shared" si="31"/>
        <v>0</v>
      </c>
      <c r="N104" s="224">
        <f t="shared" si="31"/>
        <v>0</v>
      </c>
      <c r="O104" s="224">
        <f t="shared" si="31"/>
        <v>0</v>
      </c>
      <c r="P104" s="224">
        <f t="shared" si="31"/>
        <v>0</v>
      </c>
      <c r="Q104" s="224">
        <f t="shared" si="31"/>
        <v>0</v>
      </c>
      <c r="R104" s="558">
        <f>SUM(R98:R103)</f>
        <v>4163880</v>
      </c>
      <c r="S104" s="228">
        <f t="shared" si="31"/>
        <v>1263255</v>
      </c>
      <c r="T104" s="228">
        <f t="shared" si="31"/>
        <v>2900625</v>
      </c>
      <c r="U104" s="221"/>
    </row>
    <row r="105" spans="1:21" s="222" customFormat="1">
      <c r="A105" s="227" t="s">
        <v>862</v>
      </c>
      <c r="B105" s="228">
        <f>SUM(C105:D105)</f>
        <v>36762580</v>
      </c>
      <c r="C105" s="228">
        <f t="shared" ref="C105:R105" si="32">SUM(C96+C104)</f>
        <v>36762580</v>
      </c>
      <c r="D105" s="228">
        <f t="shared" si="32"/>
        <v>0</v>
      </c>
      <c r="E105" s="228">
        <f t="shared" si="32"/>
        <v>10494539</v>
      </c>
      <c r="F105" s="228">
        <f t="shared" si="32"/>
        <v>6500000</v>
      </c>
      <c r="G105" s="228">
        <f t="shared" si="32"/>
        <v>17518516</v>
      </c>
      <c r="H105" s="228">
        <f t="shared" si="32"/>
        <v>1729189</v>
      </c>
      <c r="I105" s="228">
        <f t="shared" si="32"/>
        <v>520336</v>
      </c>
      <c r="J105" s="228">
        <f t="shared" si="32"/>
        <v>0</v>
      </c>
      <c r="K105" s="228">
        <f t="shared" si="32"/>
        <v>0</v>
      </c>
      <c r="L105" s="228">
        <f t="shared" si="32"/>
        <v>0</v>
      </c>
      <c r="M105" s="228">
        <f t="shared" si="32"/>
        <v>0</v>
      </c>
      <c r="N105" s="228">
        <f t="shared" si="32"/>
        <v>0</v>
      </c>
      <c r="O105" s="228">
        <f t="shared" si="32"/>
        <v>0</v>
      </c>
      <c r="P105" s="228">
        <f t="shared" si="32"/>
        <v>0</v>
      </c>
      <c r="Q105" s="228">
        <f t="shared" si="32"/>
        <v>0</v>
      </c>
      <c r="R105" s="558">
        <f t="shared" si="32"/>
        <v>36762580</v>
      </c>
      <c r="S105" s="228">
        <f>S96+S104</f>
        <v>9684955</v>
      </c>
      <c r="T105" s="228">
        <f>T96+T104</f>
        <v>22238125</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9684955</v>
      </c>
      <c r="T107" s="242">
        <f>T105+T106</f>
        <v>22238125</v>
      </c>
    </row>
    <row r="108" spans="1:21" s="310" customFormat="1">
      <c r="A108" s="241" t="s">
        <v>974</v>
      </c>
      <c r="B108" s="236"/>
      <c r="C108" s="236"/>
      <c r="D108" s="236"/>
      <c r="E108" s="481">
        <f>Application!AG631</f>
        <v>10494539</v>
      </c>
      <c r="F108" s="481">
        <f>Application!AG618</f>
        <v>6500000</v>
      </c>
      <c r="G108" s="481">
        <f>Application!AG619</f>
        <v>17518516</v>
      </c>
      <c r="H108" s="481">
        <f>Application!AG620</f>
        <v>1729189</v>
      </c>
      <c r="I108" s="481">
        <f>Application!AG621</f>
        <v>520336</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1491</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598" t="s">
        <v>1135</v>
      </c>
      <c r="E122" s="1598"/>
      <c r="F122" s="1598"/>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1" t="s">
        <v>1492</v>
      </c>
      <c r="E123" s="1602"/>
      <c r="F123" s="1602"/>
      <c r="G123" s="1602"/>
      <c r="H123" s="1602"/>
      <c r="I123" s="1602"/>
      <c r="J123" s="1602"/>
      <c r="K123" s="1602"/>
      <c r="L123" s="1602"/>
      <c r="M123" s="1602"/>
      <c r="N123" s="1602"/>
      <c r="O123" s="1602"/>
      <c r="P123" s="1602"/>
      <c r="Q123" s="1602"/>
      <c r="R123" s="1602"/>
      <c r="S123" s="1602"/>
      <c r="T123" s="535"/>
      <c r="U123" s="537"/>
    </row>
    <row r="124" spans="1:21" ht="12.75">
      <c r="A124" s="534" t="s">
        <v>1137</v>
      </c>
      <c r="B124" s="544"/>
      <c r="C124" s="534"/>
      <c r="D124" s="1602"/>
      <c r="E124" s="1602"/>
      <c r="F124" s="1602"/>
      <c r="G124" s="1602"/>
      <c r="H124" s="1602"/>
      <c r="I124" s="1602"/>
      <c r="J124" s="1602"/>
      <c r="K124" s="1602"/>
      <c r="L124" s="1602"/>
      <c r="M124" s="1602"/>
      <c r="N124" s="1602"/>
      <c r="O124" s="1602"/>
      <c r="P124" s="1602"/>
      <c r="Q124" s="1602"/>
      <c r="R124" s="1602"/>
      <c r="S124" s="1602"/>
      <c r="T124" s="535"/>
      <c r="U124" s="537"/>
    </row>
    <row r="125" spans="1:21" ht="12.75">
      <c r="A125" s="534" t="s">
        <v>1138</v>
      </c>
      <c r="B125" s="544"/>
      <c r="C125" s="534"/>
      <c r="D125" s="1602"/>
      <c r="E125" s="1602"/>
      <c r="F125" s="1602"/>
      <c r="G125" s="1602"/>
      <c r="H125" s="1602"/>
      <c r="I125" s="1602"/>
      <c r="J125" s="1602"/>
      <c r="K125" s="1602"/>
      <c r="L125" s="1602"/>
      <c r="M125" s="1602"/>
      <c r="N125" s="1602"/>
      <c r="O125" s="1602"/>
      <c r="P125" s="1602"/>
      <c r="Q125" s="1602"/>
      <c r="R125" s="1602"/>
      <c r="S125" s="1602"/>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595"/>
      <c r="E128" s="1595"/>
      <c r="F128" s="1595"/>
      <c r="G128" s="1595"/>
      <c r="H128" s="1595"/>
      <c r="I128" s="534"/>
      <c r="J128" s="1596"/>
      <c r="K128" s="1596"/>
      <c r="L128" s="534"/>
      <c r="M128" s="534"/>
      <c r="N128" s="534"/>
      <c r="O128" s="534"/>
      <c r="P128" s="534"/>
      <c r="Q128" s="534"/>
      <c r="R128" s="534"/>
      <c r="S128" s="534"/>
      <c r="T128" s="535"/>
      <c r="U128" s="537"/>
    </row>
    <row r="129" spans="1:21" ht="12.75">
      <c r="A129" s="534" t="s">
        <v>319</v>
      </c>
      <c r="B129" s="544"/>
      <c r="C129" s="534"/>
      <c r="D129" s="1597" t="s">
        <v>1142</v>
      </c>
      <c r="E129" s="1597"/>
      <c r="F129" s="1597"/>
      <c r="G129" s="1597"/>
      <c r="H129" s="1597"/>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74"/>
      <c r="E131" s="1574"/>
      <c r="F131" s="1574"/>
      <c r="G131" s="1574"/>
      <c r="H131" s="1574"/>
      <c r="I131" s="534"/>
      <c r="J131" s="1574"/>
      <c r="K131" s="1574"/>
      <c r="L131" s="1574"/>
      <c r="M131" s="1574"/>
      <c r="N131" s="534"/>
      <c r="O131" s="534"/>
      <c r="P131" s="534"/>
      <c r="Q131" s="534"/>
      <c r="R131" s="534"/>
      <c r="S131" s="534"/>
      <c r="T131" s="535"/>
      <c r="U131" s="537"/>
    </row>
    <row r="132" spans="1:21" ht="12" customHeight="1">
      <c r="A132" s="548"/>
      <c r="B132" s="534"/>
      <c r="C132" s="534"/>
      <c r="D132" s="1603" t="s">
        <v>1145</v>
      </c>
      <c r="E132" s="1603"/>
      <c r="F132" s="1603"/>
      <c r="G132" s="1603"/>
      <c r="H132" s="1603"/>
      <c r="I132" s="534"/>
      <c r="J132" s="1603" t="s">
        <v>1146</v>
      </c>
      <c r="K132" s="1603"/>
      <c r="L132" s="1603"/>
      <c r="M132" s="1603"/>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4"/>
      <c r="B138" s="1605"/>
      <c r="C138" s="1605"/>
      <c r="D138" s="539"/>
      <c r="E138" s="1596"/>
      <c r="F138" s="1596"/>
      <c r="G138" s="534"/>
      <c r="H138" s="534"/>
      <c r="I138" s="534"/>
      <c r="J138" s="534"/>
      <c r="K138" s="534"/>
      <c r="L138" s="534"/>
      <c r="M138" s="534"/>
      <c r="N138" s="534"/>
      <c r="O138" s="534"/>
      <c r="P138" s="534"/>
      <c r="Q138" s="534"/>
      <c r="R138" s="534"/>
      <c r="S138" s="534"/>
      <c r="T138" s="541"/>
      <c r="U138" s="542"/>
    </row>
    <row r="139" spans="1:21" ht="12.75">
      <c r="A139" s="1599" t="s">
        <v>1149</v>
      </c>
      <c r="B139" s="1600"/>
      <c r="C139" s="1600"/>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5" priority="259" stopIfTrue="1">
      <formula>T9&gt;C9</formula>
    </cfRule>
  </conditionalFormatting>
  <conditionalFormatting sqref="S10">
    <cfRule type="expression" dxfId="144" priority="258" stopIfTrue="1">
      <formula>(S10+T10)&gt;C10</formula>
    </cfRule>
  </conditionalFormatting>
  <conditionalFormatting sqref="R8">
    <cfRule type="cellIs" dxfId="143" priority="247" stopIfTrue="1" operator="notEqual">
      <formula>$B8</formula>
    </cfRule>
    <cfRule type="cellIs" priority="250" stopIfTrue="1" operator="notEqual">
      <formula>$B8</formula>
    </cfRule>
  </conditionalFormatting>
  <conditionalFormatting sqref="R4:R7">
    <cfRule type="cellIs" dxfId="142" priority="249" stopIfTrue="1" operator="notEqual">
      <formula>$B4</formula>
    </cfRule>
  </conditionalFormatting>
  <conditionalFormatting sqref="R9:R10">
    <cfRule type="cellIs" dxfId="141" priority="248" stopIfTrue="1" operator="notEqual">
      <formula>$B9</formula>
    </cfRule>
  </conditionalFormatting>
  <conditionalFormatting sqref="R11:R12">
    <cfRule type="cellIs" dxfId="140" priority="245" stopIfTrue="1" operator="notEqual">
      <formula>$B11</formula>
    </cfRule>
    <cfRule type="cellIs" priority="246" stopIfTrue="1" operator="notEqual">
      <formula>$B11</formula>
    </cfRule>
  </conditionalFormatting>
  <conditionalFormatting sqref="R13:R15">
    <cfRule type="cellIs" dxfId="139" priority="244" stopIfTrue="1" operator="notEqual">
      <formula>$B13</formula>
    </cfRule>
  </conditionalFormatting>
  <conditionalFormatting sqref="R25">
    <cfRule type="cellIs" dxfId="138" priority="242" stopIfTrue="1" operator="notEqual">
      <formula>$B25</formula>
    </cfRule>
    <cfRule type="cellIs" priority="243" stopIfTrue="1" operator="notEqual">
      <formula>$B25</formula>
    </cfRule>
  </conditionalFormatting>
  <conditionalFormatting sqref="R17:R24">
    <cfRule type="cellIs" dxfId="137" priority="241" stopIfTrue="1" operator="notEqual">
      <formula>$B17</formula>
    </cfRule>
  </conditionalFormatting>
  <conditionalFormatting sqref="R26">
    <cfRule type="cellIs" dxfId="136" priority="240" stopIfTrue="1" operator="notEqual">
      <formula>$B26</formula>
    </cfRule>
  </conditionalFormatting>
  <conditionalFormatting sqref="R36">
    <cfRule type="cellIs" dxfId="135" priority="238" stopIfTrue="1" operator="notEqual">
      <formula>$B36</formula>
    </cfRule>
    <cfRule type="cellIs" priority="239" stopIfTrue="1" operator="notEqual">
      <formula>$B36</formula>
    </cfRule>
  </conditionalFormatting>
  <conditionalFormatting sqref="R28:R35">
    <cfRule type="cellIs" dxfId="134" priority="237" stopIfTrue="1" operator="notEqual">
      <formula>$B28</formula>
    </cfRule>
  </conditionalFormatting>
  <conditionalFormatting sqref="R40">
    <cfRule type="cellIs" dxfId="133" priority="235" stopIfTrue="1" operator="notEqual">
      <formula>$B40</formula>
    </cfRule>
    <cfRule type="cellIs" priority="236" stopIfTrue="1" operator="notEqual">
      <formula>$B40</formula>
    </cfRule>
  </conditionalFormatting>
  <conditionalFormatting sqref="R38:R39">
    <cfRule type="cellIs" dxfId="132" priority="234" stopIfTrue="1" operator="notEqual">
      <formula>$B38</formula>
    </cfRule>
  </conditionalFormatting>
  <conditionalFormatting sqref="R41">
    <cfRule type="cellIs" dxfId="131" priority="233" stopIfTrue="1" operator="notEqual">
      <formula>$B41</formula>
    </cfRule>
  </conditionalFormatting>
  <conditionalFormatting sqref="R53">
    <cfRule type="cellIs" dxfId="130" priority="231" stopIfTrue="1" operator="notEqual">
      <formula>$B53</formula>
    </cfRule>
    <cfRule type="cellIs" priority="232" stopIfTrue="1" operator="notEqual">
      <formula>$B53</formula>
    </cfRule>
  </conditionalFormatting>
  <conditionalFormatting sqref="R43:R52">
    <cfRule type="cellIs" dxfId="129" priority="230" stopIfTrue="1" operator="notEqual">
      <formula>$B43</formula>
    </cfRule>
  </conditionalFormatting>
  <conditionalFormatting sqref="R62:R63">
    <cfRule type="cellIs" dxfId="128" priority="228" stopIfTrue="1" operator="notEqual">
      <formula>$B62</formula>
    </cfRule>
    <cfRule type="cellIs" priority="229" stopIfTrue="1" operator="notEqual">
      <formula>$B62</formula>
    </cfRule>
  </conditionalFormatting>
  <conditionalFormatting sqref="R55:R61">
    <cfRule type="cellIs" dxfId="127" priority="227" stopIfTrue="1" operator="notEqual">
      <formula>$B55</formula>
    </cfRule>
  </conditionalFormatting>
  <conditionalFormatting sqref="R67">
    <cfRule type="cellIs" dxfId="126" priority="225" stopIfTrue="1" operator="notEqual">
      <formula>$B67</formula>
    </cfRule>
    <cfRule type="cellIs" priority="226" stopIfTrue="1" operator="notEqual">
      <formula>$B67</formula>
    </cfRule>
  </conditionalFormatting>
  <conditionalFormatting sqref="R65:R66">
    <cfRule type="cellIs" dxfId="125" priority="224" stopIfTrue="1" operator="notEqual">
      <formula>$B65</formula>
    </cfRule>
  </conditionalFormatting>
  <conditionalFormatting sqref="R74">
    <cfRule type="cellIs" dxfId="124" priority="222" stopIfTrue="1" operator="notEqual">
      <formula>$B74</formula>
    </cfRule>
    <cfRule type="cellIs" priority="223" stopIfTrue="1" operator="notEqual">
      <formula>$B74</formula>
    </cfRule>
  </conditionalFormatting>
  <conditionalFormatting sqref="R95">
    <cfRule type="cellIs" dxfId="123" priority="220" stopIfTrue="1" operator="notEqual">
      <formula>$B95</formula>
    </cfRule>
    <cfRule type="cellIs" priority="221" stopIfTrue="1" operator="notEqual">
      <formula>$B95</formula>
    </cfRule>
  </conditionalFormatting>
  <conditionalFormatting sqref="R69:R73">
    <cfRule type="cellIs" dxfId="122" priority="219" stopIfTrue="1" operator="notEqual">
      <formula>$B69</formula>
    </cfRule>
  </conditionalFormatting>
  <conditionalFormatting sqref="R76:R77">
    <cfRule type="cellIs" dxfId="121" priority="218" stopIfTrue="1" operator="notEqual">
      <formula>$B76</formula>
    </cfRule>
  </conditionalFormatting>
  <conditionalFormatting sqref="R80:R94">
    <cfRule type="cellIs" dxfId="120" priority="217" stopIfTrue="1" operator="notEqual">
      <formula>$B80</formula>
    </cfRule>
  </conditionalFormatting>
  <conditionalFormatting sqref="R104:R105">
    <cfRule type="cellIs" dxfId="119" priority="215" stopIfTrue="1" operator="notEqual">
      <formula>$B104</formula>
    </cfRule>
    <cfRule type="cellIs" priority="216" stopIfTrue="1" operator="notEqual">
      <formula>$B104</formula>
    </cfRule>
  </conditionalFormatting>
  <conditionalFormatting sqref="R98:R103">
    <cfRule type="cellIs" dxfId="118" priority="214" stopIfTrue="1" operator="notEqual">
      <formula>$B98</formula>
    </cfRule>
  </conditionalFormatting>
  <conditionalFormatting sqref="E105:Q105">
    <cfRule type="cellIs" dxfId="117" priority="213" stopIfTrue="1" operator="notEqual">
      <formula>E$108</formula>
    </cfRule>
  </conditionalFormatting>
  <conditionalFormatting sqref="S13">
    <cfRule type="expression" dxfId="116" priority="210" stopIfTrue="1">
      <formula>(S13+T13)&gt;C13</formula>
    </cfRule>
  </conditionalFormatting>
  <conditionalFormatting sqref="S14">
    <cfRule type="expression" dxfId="115" priority="207" stopIfTrue="1">
      <formula>(S14+T14)&gt;C14</formula>
    </cfRule>
  </conditionalFormatting>
  <conditionalFormatting sqref="S17">
    <cfRule type="expression" dxfId="114" priority="206" stopIfTrue="1">
      <formula>(S17+T17)&gt;C17</formula>
    </cfRule>
  </conditionalFormatting>
  <conditionalFormatting sqref="S19">
    <cfRule type="expression" dxfId="113" priority="196" stopIfTrue="1">
      <formula>(S19+T19)&gt;C19</formula>
    </cfRule>
  </conditionalFormatting>
  <conditionalFormatting sqref="S22">
    <cfRule type="expression" dxfId="112" priority="193" stopIfTrue="1">
      <formula>(S22+T22)&gt;C22</formula>
    </cfRule>
  </conditionalFormatting>
  <conditionalFormatting sqref="S24">
    <cfRule type="expression" dxfId="111" priority="191" stopIfTrue="1">
      <formula>(S24+T24)&gt;C24</formula>
    </cfRule>
  </conditionalFormatting>
  <conditionalFormatting sqref="S28">
    <cfRule type="expression" dxfId="110" priority="182" stopIfTrue="1">
      <formula>(S28+T28)&gt;C28</formula>
    </cfRule>
  </conditionalFormatting>
  <conditionalFormatting sqref="S29">
    <cfRule type="expression" dxfId="109" priority="180" stopIfTrue="1">
      <formula>(S29+T29)&gt;C29</formula>
    </cfRule>
  </conditionalFormatting>
  <conditionalFormatting sqref="S30">
    <cfRule type="expression" dxfId="108" priority="179" stopIfTrue="1">
      <formula>(S30+T30)&gt;C30</formula>
    </cfRule>
  </conditionalFormatting>
  <conditionalFormatting sqref="S31">
    <cfRule type="expression" dxfId="107" priority="178" stopIfTrue="1">
      <formula>(S31+T31)&gt;C31</formula>
    </cfRule>
  </conditionalFormatting>
  <conditionalFormatting sqref="S32">
    <cfRule type="expression" dxfId="106" priority="177" stopIfTrue="1">
      <formula>(S32+T32)&gt;C32</formula>
    </cfRule>
  </conditionalFormatting>
  <conditionalFormatting sqref="S33">
    <cfRule type="expression" dxfId="105" priority="176" stopIfTrue="1">
      <formula>(S33+T33)&gt;C33</formula>
    </cfRule>
  </conditionalFormatting>
  <conditionalFormatting sqref="S34">
    <cfRule type="expression" dxfId="104" priority="175" stopIfTrue="1">
      <formula>(S34+T34)&gt;C34</formula>
    </cfRule>
  </conditionalFormatting>
  <conditionalFormatting sqref="S35">
    <cfRule type="expression" dxfId="103" priority="174" stopIfTrue="1">
      <formula>(S35+T35)&gt;C35</formula>
    </cfRule>
  </conditionalFormatting>
  <conditionalFormatting sqref="S39">
    <cfRule type="expression" dxfId="102" priority="165" stopIfTrue="1">
      <formula>(S39+T39)&gt;C39</formula>
    </cfRule>
  </conditionalFormatting>
  <conditionalFormatting sqref="S45">
    <cfRule type="expression" dxfId="101" priority="154" stopIfTrue="1">
      <formula>(S45+T45)&gt;C45</formula>
    </cfRule>
  </conditionalFormatting>
  <conditionalFormatting sqref="S46">
    <cfRule type="expression" dxfId="100" priority="153" stopIfTrue="1">
      <formula>(S46+T46)&gt;C46</formula>
    </cfRule>
  </conditionalFormatting>
  <conditionalFormatting sqref="S47">
    <cfRule type="expression" dxfId="99" priority="152" stopIfTrue="1">
      <formula>(S47+T47)&gt;C47</formula>
    </cfRule>
  </conditionalFormatting>
  <conditionalFormatting sqref="S48">
    <cfRule type="expression" dxfId="98" priority="151" stopIfTrue="1">
      <formula>(S48+T48)&gt;C48</formula>
    </cfRule>
  </conditionalFormatting>
  <conditionalFormatting sqref="S49">
    <cfRule type="expression" dxfId="97" priority="150" stopIfTrue="1">
      <formula>(S49+T49)&gt;C49</formula>
    </cfRule>
  </conditionalFormatting>
  <conditionalFormatting sqref="S50">
    <cfRule type="expression" dxfId="96" priority="149" stopIfTrue="1">
      <formula>(S50+T50)&gt;C50</formula>
    </cfRule>
  </conditionalFormatting>
  <conditionalFormatting sqref="S51">
    <cfRule type="expression" dxfId="95" priority="148" stopIfTrue="1">
      <formula>(S51+T51)&gt;C51</formula>
    </cfRule>
  </conditionalFormatting>
  <conditionalFormatting sqref="S52">
    <cfRule type="expression" dxfId="94" priority="147" stopIfTrue="1">
      <formula>(S52+T52)&gt;C52</formula>
    </cfRule>
  </conditionalFormatting>
  <conditionalFormatting sqref="S65">
    <cfRule type="expression" dxfId="93" priority="137" stopIfTrue="1">
      <formula>(S65+T65)&gt;C65</formula>
    </cfRule>
  </conditionalFormatting>
  <conditionalFormatting sqref="S66">
    <cfRule type="expression" dxfId="92" priority="136" stopIfTrue="1">
      <formula>(S66+T66)&gt;C66</formula>
    </cfRule>
  </conditionalFormatting>
  <conditionalFormatting sqref="S81">
    <cfRule type="expression" dxfId="91" priority="129" stopIfTrue="1">
      <formula>(S81+T81)&gt;C81</formula>
    </cfRule>
  </conditionalFormatting>
  <conditionalFormatting sqref="S82">
    <cfRule type="expression" dxfId="90" priority="128" stopIfTrue="1">
      <formula>(S82+T82)&gt;C82</formula>
    </cfRule>
  </conditionalFormatting>
  <conditionalFormatting sqref="S84">
    <cfRule type="expression" dxfId="89" priority="126" stopIfTrue="1">
      <formula>(S84+T84)&gt;C84</formula>
    </cfRule>
  </conditionalFormatting>
  <conditionalFormatting sqref="S86">
    <cfRule type="expression" dxfId="88" priority="121" stopIfTrue="1">
      <formula>(S86+T86)&gt;C86</formula>
    </cfRule>
  </conditionalFormatting>
  <conditionalFormatting sqref="S89">
    <cfRule type="expression" dxfId="87" priority="118" stopIfTrue="1">
      <formula>(S89+T89)&gt;C89</formula>
    </cfRule>
  </conditionalFormatting>
  <conditionalFormatting sqref="S90">
    <cfRule type="expression" dxfId="86" priority="117" stopIfTrue="1">
      <formula>(S90+T90)&gt;C90</formula>
    </cfRule>
  </conditionalFormatting>
  <conditionalFormatting sqref="S91">
    <cfRule type="expression" dxfId="85" priority="116" stopIfTrue="1">
      <formula>(S91+T91)&gt;C91</formula>
    </cfRule>
  </conditionalFormatting>
  <conditionalFormatting sqref="S92">
    <cfRule type="expression" dxfId="84" priority="115" stopIfTrue="1">
      <formula>(S92+T92)&gt;C92</formula>
    </cfRule>
  </conditionalFormatting>
  <conditionalFormatting sqref="S93">
    <cfRule type="expression" dxfId="83" priority="114" stopIfTrue="1">
      <formula>(S93+T93)&gt;C93</formula>
    </cfRule>
  </conditionalFormatting>
  <conditionalFormatting sqref="S94">
    <cfRule type="expression" dxfId="82" priority="113" stopIfTrue="1">
      <formula>(S94+T94)&gt;C94</formula>
    </cfRule>
  </conditionalFormatting>
  <conditionalFormatting sqref="S98">
    <cfRule type="expression" dxfId="81" priority="103" stopIfTrue="1">
      <formula>(S98+T98)&gt;C98</formula>
    </cfRule>
  </conditionalFormatting>
  <conditionalFormatting sqref="S99">
    <cfRule type="expression" dxfId="80" priority="102" stopIfTrue="1">
      <formula>(S99+T99)&gt;C99</formula>
    </cfRule>
  </conditionalFormatting>
  <conditionalFormatting sqref="S100">
    <cfRule type="expression" dxfId="79" priority="101" stopIfTrue="1">
      <formula>(S100+T100)&gt;C100</formula>
    </cfRule>
  </conditionalFormatting>
  <conditionalFormatting sqref="S101">
    <cfRule type="expression" dxfId="78" priority="100" stopIfTrue="1">
      <formula>(S101+T101)&gt;C101</formula>
    </cfRule>
  </conditionalFormatting>
  <conditionalFormatting sqref="S102">
    <cfRule type="expression" dxfId="77" priority="99" stopIfTrue="1">
      <formula>(S102+T102)&gt;C102</formula>
    </cfRule>
  </conditionalFormatting>
  <conditionalFormatting sqref="S103">
    <cfRule type="expression" dxfId="76" priority="98" stopIfTrue="1">
      <formula>(S103+T103)&gt;C103</formula>
    </cfRule>
  </conditionalFormatting>
  <conditionalFormatting sqref="C10">
    <cfRule type="expression" dxfId="75" priority="90">
      <formula>"(S10+T10)&gt;C10 "</formula>
    </cfRule>
  </conditionalFormatting>
  <conditionalFormatting sqref="T10">
    <cfRule type="expression" dxfId="74" priority="88" stopIfTrue="1">
      <formula>(S10+T10)&gt;C10</formula>
    </cfRule>
  </conditionalFormatting>
  <conditionalFormatting sqref="T13">
    <cfRule type="expression" dxfId="73" priority="86" stopIfTrue="1">
      <formula>(S13+T13)&gt;C13</formula>
    </cfRule>
  </conditionalFormatting>
  <conditionalFormatting sqref="T14">
    <cfRule type="expression" dxfId="72" priority="85" stopIfTrue="1">
      <formula>(S14+T14)&gt;C14</formula>
    </cfRule>
  </conditionalFormatting>
  <conditionalFormatting sqref="T17">
    <cfRule type="expression" dxfId="71" priority="84" stopIfTrue="1">
      <formula>(S17+T17)&gt;C17</formula>
    </cfRule>
  </conditionalFormatting>
  <conditionalFormatting sqref="T18">
    <cfRule type="expression" dxfId="70" priority="67" stopIfTrue="1">
      <formula>(S18+T18)&gt;C18</formula>
    </cfRule>
  </conditionalFormatting>
  <conditionalFormatting sqref="T19">
    <cfRule type="expression" dxfId="69" priority="66" stopIfTrue="1">
      <formula>(S19+T19)&gt;C19</formula>
    </cfRule>
  </conditionalFormatting>
  <conditionalFormatting sqref="T20">
    <cfRule type="expression" dxfId="68" priority="65" stopIfTrue="1">
      <formula>(S20+T20)&gt;C20</formula>
    </cfRule>
  </conditionalFormatting>
  <conditionalFormatting sqref="T21">
    <cfRule type="expression" dxfId="67" priority="64" stopIfTrue="1">
      <formula>(S21+T21)&gt;C21</formula>
    </cfRule>
  </conditionalFormatting>
  <conditionalFormatting sqref="T22">
    <cfRule type="expression" dxfId="66" priority="63" stopIfTrue="1">
      <formula>(S22+T22)&gt;C22</formula>
    </cfRule>
  </conditionalFormatting>
  <conditionalFormatting sqref="T23">
    <cfRule type="expression" dxfId="65" priority="62" stopIfTrue="1">
      <formula>(S23+T23)&gt;C23</formula>
    </cfRule>
  </conditionalFormatting>
  <conditionalFormatting sqref="T24">
    <cfRule type="expression" dxfId="64" priority="61" stopIfTrue="1">
      <formula>(S24+T24)&gt;C24</formula>
    </cfRule>
  </conditionalFormatting>
  <conditionalFormatting sqref="T26">
    <cfRule type="expression" dxfId="63" priority="59" stopIfTrue="1">
      <formula>(S26+T26)&gt;C26</formula>
    </cfRule>
  </conditionalFormatting>
  <conditionalFormatting sqref="T28">
    <cfRule type="expression" dxfId="62" priority="58" stopIfTrue="1">
      <formula>(S28+T28)&gt;C28</formula>
    </cfRule>
  </conditionalFormatting>
  <conditionalFormatting sqref="T29">
    <cfRule type="expression" dxfId="61" priority="56" stopIfTrue="1">
      <formula>(S29+T29)&gt;C29</formula>
    </cfRule>
  </conditionalFormatting>
  <conditionalFormatting sqref="T30">
    <cfRule type="expression" dxfId="60" priority="55" stopIfTrue="1">
      <formula>(S30+T30)&gt;C30</formula>
    </cfRule>
  </conditionalFormatting>
  <conditionalFormatting sqref="T31">
    <cfRule type="expression" dxfId="59" priority="54" stopIfTrue="1">
      <formula>(S31+T31)&gt;C31</formula>
    </cfRule>
  </conditionalFormatting>
  <conditionalFormatting sqref="T32">
    <cfRule type="expression" dxfId="58" priority="53" stopIfTrue="1">
      <formula>(S32+T32)&gt;C32</formula>
    </cfRule>
  </conditionalFormatting>
  <conditionalFormatting sqref="T33">
    <cfRule type="expression" dxfId="57" priority="52" stopIfTrue="1">
      <formula>(S33+T33)&gt;C33</formula>
    </cfRule>
  </conditionalFormatting>
  <conditionalFormatting sqref="T34">
    <cfRule type="expression" dxfId="56" priority="51" stopIfTrue="1">
      <formula>(S34+T34)&gt;C34</formula>
    </cfRule>
  </conditionalFormatting>
  <conditionalFormatting sqref="T35">
    <cfRule type="expression" dxfId="55" priority="50" stopIfTrue="1">
      <formula>(S35+T35)&gt;C35</formula>
    </cfRule>
  </conditionalFormatting>
  <conditionalFormatting sqref="T38">
    <cfRule type="expression" dxfId="54" priority="49" stopIfTrue="1">
      <formula>(S38+T38)&gt;C38</formula>
    </cfRule>
  </conditionalFormatting>
  <conditionalFormatting sqref="T39">
    <cfRule type="expression" dxfId="53" priority="48" stopIfTrue="1">
      <formula>(S39+T39)&gt;C39</formula>
    </cfRule>
  </conditionalFormatting>
  <conditionalFormatting sqref="T41">
    <cfRule type="expression" dxfId="52" priority="47" stopIfTrue="1">
      <formula>(S41+T41)&gt;C41</formula>
    </cfRule>
  </conditionalFormatting>
  <conditionalFormatting sqref="T43">
    <cfRule type="expression" dxfId="51" priority="46" stopIfTrue="1">
      <formula>(S43+T43)&gt;C43</formula>
    </cfRule>
  </conditionalFormatting>
  <conditionalFormatting sqref="T44">
    <cfRule type="expression" dxfId="50" priority="45" stopIfTrue="1">
      <formula>(S44+T44)&gt;C44</formula>
    </cfRule>
  </conditionalFormatting>
  <conditionalFormatting sqref="T45">
    <cfRule type="expression" dxfId="49" priority="44" stopIfTrue="1">
      <formula>(S45+T45)&gt;C45</formula>
    </cfRule>
  </conditionalFormatting>
  <conditionalFormatting sqref="T46">
    <cfRule type="expression" dxfId="48" priority="43" stopIfTrue="1">
      <formula>(S46+T46)&gt;C46</formula>
    </cfRule>
  </conditionalFormatting>
  <conditionalFormatting sqref="T47">
    <cfRule type="expression" dxfId="47" priority="42" stopIfTrue="1">
      <formula>(S47+T47)&gt;C47</formula>
    </cfRule>
  </conditionalFormatting>
  <conditionalFormatting sqref="T48">
    <cfRule type="expression" dxfId="46" priority="41" stopIfTrue="1">
      <formula>(S48+T48)&gt;C48</formula>
    </cfRule>
  </conditionalFormatting>
  <conditionalFormatting sqref="T49">
    <cfRule type="expression" dxfId="45" priority="40" stopIfTrue="1">
      <formula>(S49+T49)&gt;C49</formula>
    </cfRule>
  </conditionalFormatting>
  <conditionalFormatting sqref="T50">
    <cfRule type="expression" dxfId="44" priority="39" stopIfTrue="1">
      <formula>(S50+T50)&gt;C50</formula>
    </cfRule>
  </conditionalFormatting>
  <conditionalFormatting sqref="T51">
    <cfRule type="expression" dxfId="43" priority="38" stopIfTrue="1">
      <formula>(S51+T51)&gt;C51</formula>
    </cfRule>
  </conditionalFormatting>
  <conditionalFormatting sqref="T52">
    <cfRule type="expression" dxfId="42" priority="37" stopIfTrue="1">
      <formula>(S52+T52)&gt;C52</formula>
    </cfRule>
  </conditionalFormatting>
  <conditionalFormatting sqref="T65">
    <cfRule type="expression" dxfId="41" priority="36" stopIfTrue="1">
      <formula>(S65+T65)&gt;C65</formula>
    </cfRule>
  </conditionalFormatting>
  <conditionalFormatting sqref="T66">
    <cfRule type="expression" dxfId="40" priority="35" stopIfTrue="1">
      <formula>(S66+T66)&gt;C66</formula>
    </cfRule>
  </conditionalFormatting>
  <conditionalFormatting sqref="T76">
    <cfRule type="expression" dxfId="39" priority="34" stopIfTrue="1">
      <formula>(S76+T76)&gt;C76</formula>
    </cfRule>
  </conditionalFormatting>
  <conditionalFormatting sqref="T77">
    <cfRule type="expression" dxfId="38" priority="33" stopIfTrue="1">
      <formula>(S77+T77)&gt;C77</formula>
    </cfRule>
  </conditionalFormatting>
  <conditionalFormatting sqref="T81">
    <cfRule type="expression" dxfId="37" priority="32" stopIfTrue="1">
      <formula>(S81+T81)&gt;C81</formula>
    </cfRule>
  </conditionalFormatting>
  <conditionalFormatting sqref="T82">
    <cfRule type="expression" dxfId="36" priority="31" stopIfTrue="1">
      <formula>(S82+T82)&gt;C82</formula>
    </cfRule>
  </conditionalFormatting>
  <conditionalFormatting sqref="T83">
    <cfRule type="expression" dxfId="35" priority="30" stopIfTrue="1">
      <formula>(S83+T83)&gt;C83</formula>
    </cfRule>
  </conditionalFormatting>
  <conditionalFormatting sqref="T84">
    <cfRule type="expression" dxfId="34" priority="29" stopIfTrue="1">
      <formula>(S84+T84)&gt;C84</formula>
    </cfRule>
  </conditionalFormatting>
  <conditionalFormatting sqref="T86">
    <cfRule type="expression" dxfId="33" priority="28" stopIfTrue="1">
      <formula>(S86+T86)&gt;C86</formula>
    </cfRule>
  </conditionalFormatting>
  <conditionalFormatting sqref="T87">
    <cfRule type="expression" dxfId="32" priority="27" stopIfTrue="1">
      <formula>(S87+T87)&gt;C87</formula>
    </cfRule>
  </conditionalFormatting>
  <conditionalFormatting sqref="T88">
    <cfRule type="expression" dxfId="31" priority="26" stopIfTrue="1">
      <formula>(S88+T88)&gt;C88</formula>
    </cfRule>
  </conditionalFormatting>
  <conditionalFormatting sqref="T89">
    <cfRule type="expression" dxfId="30" priority="25" stopIfTrue="1">
      <formula>(S89+T89)&gt;C89</formula>
    </cfRule>
  </conditionalFormatting>
  <conditionalFormatting sqref="T90">
    <cfRule type="expression" dxfId="29" priority="24" stopIfTrue="1">
      <formula>(S90+T90)&gt;C90</formula>
    </cfRule>
  </conditionalFormatting>
  <conditionalFormatting sqref="T91">
    <cfRule type="expression" dxfId="28" priority="23" stopIfTrue="1">
      <formula>(S91+T91)&gt;C91</formula>
    </cfRule>
  </conditionalFormatting>
  <conditionalFormatting sqref="T92">
    <cfRule type="expression" dxfId="27" priority="22" stopIfTrue="1">
      <formula>(S92+T92)&gt;C92</formula>
    </cfRule>
  </conditionalFormatting>
  <conditionalFormatting sqref="T93">
    <cfRule type="expression" dxfId="26" priority="21" stopIfTrue="1">
      <formula>(S93+T93)&gt;C93</formula>
    </cfRule>
  </conditionalFormatting>
  <conditionalFormatting sqref="T94">
    <cfRule type="expression" dxfId="25" priority="20" stopIfTrue="1">
      <formula>(S94+T94)&gt;C94</formula>
    </cfRule>
  </conditionalFormatting>
  <conditionalFormatting sqref="T98">
    <cfRule type="expression" dxfId="24" priority="19" stopIfTrue="1">
      <formula>(S98+T98)&gt;C98</formula>
    </cfRule>
  </conditionalFormatting>
  <conditionalFormatting sqref="T99">
    <cfRule type="expression" dxfId="23" priority="18" stopIfTrue="1">
      <formula>(S99+T99)&gt;C99</formula>
    </cfRule>
  </conditionalFormatting>
  <conditionalFormatting sqref="T100">
    <cfRule type="expression" dxfId="22" priority="17" stopIfTrue="1">
      <formula>(S100+T100)&gt;C100</formula>
    </cfRule>
  </conditionalFormatting>
  <conditionalFormatting sqref="T101">
    <cfRule type="expression" dxfId="21" priority="16" stopIfTrue="1">
      <formula>(S101+T101)&gt;C101</formula>
    </cfRule>
  </conditionalFormatting>
  <conditionalFormatting sqref="T102">
    <cfRule type="expression" dxfId="20" priority="15" stopIfTrue="1">
      <formula>(S102+T102)&gt;C102</formula>
    </cfRule>
  </conditionalFormatting>
  <conditionalFormatting sqref="T103">
    <cfRule type="expression" dxfId="19" priority="14" stopIfTrue="1">
      <formula>(S103+T103)&gt;C103</formula>
    </cfRule>
  </conditionalFormatting>
  <conditionalFormatting sqref="S18">
    <cfRule type="expression" dxfId="18" priority="13" stopIfTrue="1">
      <formula>(S18+T18)&gt;C18</formula>
    </cfRule>
  </conditionalFormatting>
  <conditionalFormatting sqref="S20">
    <cfRule type="expression" dxfId="17" priority="12" stopIfTrue="1">
      <formula>(S20+T20)&gt;C20</formula>
    </cfRule>
  </conditionalFormatting>
  <conditionalFormatting sqref="S21">
    <cfRule type="expression" dxfId="16" priority="11" stopIfTrue="1">
      <formula>(S21+T21)&gt;C21</formula>
    </cfRule>
  </conditionalFormatting>
  <conditionalFormatting sqref="S23">
    <cfRule type="expression" dxfId="15" priority="10" stopIfTrue="1">
      <formula>(S23+T23)&gt;C23</formula>
    </cfRule>
  </conditionalFormatting>
  <conditionalFormatting sqref="S26">
    <cfRule type="expression" dxfId="14" priority="9" stopIfTrue="1">
      <formula>(S26+T26)&gt;C26</formula>
    </cfRule>
  </conditionalFormatting>
  <conditionalFormatting sqref="S38">
    <cfRule type="expression" dxfId="13" priority="8" stopIfTrue="1">
      <formula>(S38+T38)&gt;C38</formula>
    </cfRule>
  </conditionalFormatting>
  <conditionalFormatting sqref="S41">
    <cfRule type="expression" dxfId="12" priority="7" stopIfTrue="1">
      <formula>(S41+T41)&gt;C41</formula>
    </cfRule>
  </conditionalFormatting>
  <conditionalFormatting sqref="S43">
    <cfRule type="expression" dxfId="11" priority="6" stopIfTrue="1">
      <formula>(S43+T43)&gt;C43</formula>
    </cfRule>
  </conditionalFormatting>
  <conditionalFormatting sqref="S44">
    <cfRule type="expression" dxfId="10" priority="5" stopIfTrue="1">
      <formula>(S44+T44)&gt;C44</formula>
    </cfRule>
  </conditionalFormatting>
  <conditionalFormatting sqref="S76:S77">
    <cfRule type="expression" dxfId="9" priority="4" stopIfTrue="1">
      <formula>(S76+T76)&gt;C76</formula>
    </cfRule>
  </conditionalFormatting>
  <conditionalFormatting sqref="S87">
    <cfRule type="expression" dxfId="8" priority="3" stopIfTrue="1">
      <formula>(S87+T87)&gt;C87</formula>
    </cfRule>
  </conditionalFormatting>
  <conditionalFormatting sqref="S83">
    <cfRule type="expression" dxfId="7" priority="2" stopIfTrue="1">
      <formula>(S83+T83)&gt;C83</formula>
    </cfRule>
  </conditionalFormatting>
  <conditionalFormatting sqref="S88">
    <cfRule type="expression" dxfId="6" priority="1" stopIfTrue="1">
      <formula>(S88+T88)&gt;C88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3"/>
  <sheetViews>
    <sheetView showGridLines="0" showZeros="0" topLeftCell="A91" zoomScaleNormal="100" zoomScaleSheetLayoutView="100" workbookViewId="0">
      <selection activeCell="I96" sqref="I96"/>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2" t="s">
        <v>1495</v>
      </c>
      <c r="B1" s="1613"/>
      <c r="C1" s="1613"/>
      <c r="D1" s="1613"/>
      <c r="E1" s="1613"/>
      <c r="F1" s="1613"/>
      <c r="G1" s="1613"/>
      <c r="H1" s="1613"/>
      <c r="I1" s="1613"/>
      <c r="J1" s="1614"/>
      <c r="K1" s="583"/>
    </row>
    <row r="2" spans="1:11" s="639" customFormat="1" ht="72">
      <c r="A2" s="635"/>
      <c r="B2" s="636" t="s">
        <v>1179</v>
      </c>
      <c r="C2" s="636" t="s">
        <v>1497</v>
      </c>
      <c r="D2" s="637" t="s">
        <v>1498</v>
      </c>
      <c r="E2" s="636" t="s">
        <v>1393</v>
      </c>
      <c r="F2" s="636" t="s">
        <v>1499</v>
      </c>
      <c r="G2" s="636" t="s">
        <v>1500</v>
      </c>
      <c r="H2" s="636" t="s">
        <v>1180</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3412500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200000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3612500</v>
      </c>
      <c r="C8" s="589">
        <f>SUM(C4:C7)</f>
        <v>0</v>
      </c>
      <c r="D8" s="589">
        <f>SUM(D4:D7)</f>
        <v>0</v>
      </c>
      <c r="E8" s="591"/>
      <c r="F8" s="591"/>
      <c r="G8" s="591"/>
      <c r="H8" s="591"/>
      <c r="I8" s="591"/>
      <c r="J8" s="591"/>
      <c r="K8" s="587"/>
    </row>
    <row r="9" spans="1:11" s="588" customFormat="1">
      <c r="A9" s="592" t="s">
        <v>645</v>
      </c>
      <c r="B9" s="589">
        <f>'Sources and Uses Budget'!C9</f>
        <v>19337500</v>
      </c>
      <c r="C9" s="590"/>
      <c r="D9" s="590"/>
      <c r="E9" s="591"/>
      <c r="F9" s="591"/>
      <c r="G9" s="591"/>
      <c r="H9" s="589">
        <f>'Sources and Uses Budget'!T9</f>
        <v>19337500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19337500</v>
      </c>
      <c r="C11" s="589">
        <f>SUM(C9:C10)</f>
        <v>0</v>
      </c>
      <c r="D11" s="589">
        <f>SUM(D9:D10)</f>
        <v>0</v>
      </c>
      <c r="E11" s="591"/>
      <c r="F11" s="591"/>
      <c r="G11" s="591"/>
      <c r="H11" s="589">
        <f>'Sources and Uses Budget'!T11</f>
        <v>19337500</v>
      </c>
      <c r="I11" s="589">
        <f>SUM(I9:I10)</f>
        <v>0</v>
      </c>
      <c r="J11" s="589">
        <f>SUM(J9:J10)</f>
        <v>0</v>
      </c>
      <c r="K11" s="587"/>
    </row>
    <row r="12" spans="1:11" s="588" customFormat="1">
      <c r="A12" s="593" t="s">
        <v>91</v>
      </c>
      <c r="B12" s="589">
        <f>'Sources and Uses Budget'!C12</f>
        <v>22950000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5500000</v>
      </c>
      <c r="C18" s="590"/>
      <c r="D18" s="590"/>
      <c r="E18" s="589">
        <f>'Sources and Uses Budget'!S18</f>
        <v>5500000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440000</v>
      </c>
      <c r="C20" s="590"/>
      <c r="D20" s="590"/>
      <c r="E20" s="589">
        <f>'Sources and Uses Budget'!S20</f>
        <v>440000</v>
      </c>
      <c r="F20" s="590"/>
      <c r="G20" s="590"/>
      <c r="H20" s="589">
        <f>'Sources and Uses Budget'!T20</f>
        <v>0</v>
      </c>
      <c r="I20" s="590"/>
      <c r="J20" s="590"/>
      <c r="K20" s="587"/>
    </row>
    <row r="21" spans="1:11" s="588" customFormat="1">
      <c r="A21" s="592" t="s">
        <v>145</v>
      </c>
      <c r="B21" s="589">
        <f>'Sources and Uses Budget'!C21</f>
        <v>330000</v>
      </c>
      <c r="C21" s="590"/>
      <c r="D21" s="590"/>
      <c r="E21" s="589">
        <f>'Sources and Uses Budget'!S21</f>
        <v>330000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62700</v>
      </c>
      <c r="C23" s="590"/>
      <c r="D23" s="590"/>
      <c r="E23" s="589">
        <f>'Sources and Uses Budget'!S23</f>
        <v>62700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6332700</v>
      </c>
      <c r="C25" s="589">
        <f>SUM(C17:C24)</f>
        <v>0</v>
      </c>
      <c r="D25" s="589">
        <f>SUM(D17:D24)</f>
        <v>0</v>
      </c>
      <c r="E25" s="589">
        <f>'Sources and Uses Budget'!S25</f>
        <v>6332700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150000</v>
      </c>
      <c r="C26" s="590"/>
      <c r="D26" s="590"/>
      <c r="E26" s="589">
        <f>'Sources and Uses Budget'!S26</f>
        <v>150000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130000</v>
      </c>
      <c r="C38" s="590"/>
      <c r="D38" s="590"/>
      <c r="E38" s="589">
        <f>'Sources and Uses Budget'!S38</f>
        <v>130000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130000</v>
      </c>
      <c r="C40" s="589">
        <f>SUM(C37:C39)</f>
        <v>0</v>
      </c>
      <c r="D40" s="589">
        <f>SUM(D37:D39)</f>
        <v>0</v>
      </c>
      <c r="E40" s="589">
        <f>'Sources and Uses Budget'!S40</f>
        <v>130000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50000</v>
      </c>
      <c r="C41" s="590"/>
      <c r="D41" s="590"/>
      <c r="E41" s="589">
        <f>'Sources and Uses Budget'!S41</f>
        <v>50000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515000</v>
      </c>
      <c r="C43" s="590"/>
      <c r="D43" s="590"/>
      <c r="E43" s="589">
        <f>'Sources and Uses Budget'!S43</f>
        <v>515000</v>
      </c>
      <c r="F43" s="590"/>
      <c r="G43" s="590"/>
      <c r="H43" s="589">
        <f>'Sources and Uses Budget'!T43</f>
        <v>0</v>
      </c>
      <c r="I43" s="590"/>
      <c r="J43" s="590"/>
      <c r="K43" s="587"/>
    </row>
    <row r="44" spans="1:11" s="588" customFormat="1">
      <c r="A44" s="592" t="s">
        <v>158</v>
      </c>
      <c r="B44" s="589">
        <f>'Sources and Uses Budget'!C44</f>
        <v>230000</v>
      </c>
      <c r="C44" s="590"/>
      <c r="D44" s="590"/>
      <c r="E44" s="589">
        <f>'Sources and Uses Budget'!S44</f>
        <v>230000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230000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0</v>
      </c>
      <c r="C48" s="590"/>
      <c r="D48" s="590"/>
      <c r="E48" s="589">
        <f>'Sources and Uses Budget'!S48</f>
        <v>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(Specify)</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975000</v>
      </c>
      <c r="C53" s="596">
        <f>SUM(C43:C52)</f>
        <v>0</v>
      </c>
      <c r="D53" s="596">
        <f>SUM(D43:D52)</f>
        <v>0</v>
      </c>
      <c r="E53" s="589">
        <f>'Sources and Uses Budget'!S53</f>
        <v>745000</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265000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265000</v>
      </c>
      <c r="C62" s="589">
        <f>SUM(C55:C61)</f>
        <v>0</v>
      </c>
      <c r="D62" s="589">
        <f>SUM(D55:D61)</f>
        <v>0</v>
      </c>
      <c r="E62" s="591"/>
      <c r="F62" s="591"/>
      <c r="G62" s="591"/>
      <c r="H62" s="591"/>
      <c r="I62" s="591"/>
      <c r="J62" s="591"/>
      <c r="K62" s="587"/>
    </row>
    <row r="63" spans="1:11" s="588" customFormat="1">
      <c r="A63" s="600" t="s">
        <v>321</v>
      </c>
      <c r="B63" s="589">
        <f>'Sources and Uses Budget'!C63</f>
        <v>30852700</v>
      </c>
      <c r="C63" s="589">
        <f>SUM(C8+C11+C13+C14+C15+C25+C26+C36+C40+C41+C53+C62)</f>
        <v>0</v>
      </c>
      <c r="D63" s="589">
        <f>SUM(D8+D11+D13+D14+D15+D25+D26+D36+D40+D41+D53+D62)</f>
        <v>0</v>
      </c>
      <c r="E63" s="589">
        <f>'Sources and Uses Budget'!S63</f>
        <v>7407700</v>
      </c>
      <c r="F63" s="589">
        <f>SUM(F10+F13+F14+F15+F25+F26+F36+F40+F41+F53)</f>
        <v>0</v>
      </c>
      <c r="G63" s="589">
        <f>SUM(G10+G13+G14+G15+G25+G26+G36+G40+G41+G53)</f>
        <v>0</v>
      </c>
      <c r="H63" s="589">
        <f>'Sources and Uses Budget'!T63</f>
        <v>19337500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175000</v>
      </c>
      <c r="C65" s="590"/>
      <c r="D65" s="590"/>
      <c r="E65" s="589">
        <f>'Sources and Uses Budget'!S65</f>
        <v>70000</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175000</v>
      </c>
      <c r="C67" s="589">
        <f>SUM(C64:C66)</f>
        <v>0</v>
      </c>
      <c r="D67" s="589">
        <f>SUM(D64:D66)</f>
        <v>0</v>
      </c>
      <c r="E67" s="589">
        <f>'Sources and Uses Budget'!S67</f>
        <v>70000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35000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432260</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467260</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627000</v>
      </c>
      <c r="C76" s="590"/>
      <c r="D76" s="590"/>
      <c r="E76" s="589">
        <f>'Sources and Uses Budget'!S76</f>
        <v>627000</v>
      </c>
      <c r="F76" s="590"/>
      <c r="G76" s="590"/>
      <c r="H76" s="589">
        <f>'Sources and Uses Budget'!T76</f>
        <v>0</v>
      </c>
      <c r="I76" s="590"/>
      <c r="J76" s="590"/>
      <c r="K76" s="587"/>
    </row>
    <row r="77" spans="1:11" s="588" customFormat="1">
      <c r="A77" s="592" t="s">
        <v>63</v>
      </c>
      <c r="B77" s="589">
        <f>'Sources and Uses Budget'!C77</f>
        <v>150000</v>
      </c>
      <c r="C77" s="590"/>
      <c r="D77" s="590"/>
      <c r="E77" s="589">
        <f>'Sources and Uses Budget'!S77</f>
        <v>150000</v>
      </c>
      <c r="F77" s="590"/>
      <c r="G77" s="590"/>
      <c r="H77" s="589">
        <f>'Sources and Uses Budget'!T77</f>
        <v>0</v>
      </c>
      <c r="I77" s="590"/>
      <c r="J77" s="590"/>
      <c r="K77" s="587"/>
    </row>
    <row r="78" spans="1:11" s="588" customFormat="1">
      <c r="A78" s="593" t="s">
        <v>1468</v>
      </c>
      <c r="B78" s="589">
        <f>'Sources and Uses Budget'!C78</f>
        <v>777000</v>
      </c>
      <c r="C78" s="589">
        <f>SUM(C76:C77)</f>
        <v>0</v>
      </c>
      <c r="D78" s="589">
        <f>SUM(D76:D77)</f>
        <v>0</v>
      </c>
      <c r="E78" s="589">
        <f>'Sources and Uses Budget'!S78</f>
        <v>777000</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119740</v>
      </c>
      <c r="C80" s="590"/>
      <c r="D80" s="590"/>
      <c r="E80" s="591"/>
      <c r="F80" s="591"/>
      <c r="G80" s="591"/>
      <c r="H80" s="591"/>
      <c r="I80" s="591"/>
      <c r="J80" s="591"/>
      <c r="K80" s="587"/>
    </row>
    <row r="81" spans="1:11" s="588" customFormat="1">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120000</v>
      </c>
      <c r="C83" s="590"/>
      <c r="D83" s="590"/>
      <c r="E83" s="589">
        <f>'Sources and Uses Budget'!S83</f>
        <v>120000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25000</v>
      </c>
      <c r="C85" s="590"/>
      <c r="D85" s="590"/>
      <c r="E85" s="591"/>
      <c r="F85" s="591"/>
      <c r="G85" s="591"/>
      <c r="H85" s="591"/>
      <c r="I85" s="591"/>
      <c r="J85" s="591"/>
      <c r="K85" s="587"/>
    </row>
    <row r="86" spans="1:11" s="588" customFormat="1">
      <c r="A86" s="223" t="s">
        <v>851</v>
      </c>
      <c r="B86" s="589">
        <f>'Sources and Uses Budget'!C86</f>
        <v>20000</v>
      </c>
      <c r="C86" s="590"/>
      <c r="D86" s="590"/>
      <c r="E86" s="589">
        <f>'Sources and Uses Budget'!S86</f>
        <v>20000</v>
      </c>
      <c r="F86" s="590"/>
      <c r="G86" s="590"/>
      <c r="H86" s="589">
        <f>'Sources and Uses Budget'!T86</f>
        <v>0</v>
      </c>
      <c r="I86" s="590"/>
      <c r="J86" s="590"/>
      <c r="K86" s="587"/>
    </row>
    <row r="87" spans="1:11" s="588" customFormat="1">
      <c r="A87" s="223" t="s">
        <v>852</v>
      </c>
      <c r="B87" s="589">
        <f>'Sources and Uses Budget'!C87</f>
        <v>12000</v>
      </c>
      <c r="C87" s="590"/>
      <c r="D87" s="590"/>
      <c r="E87" s="589">
        <f>'Sources and Uses Budget'!S87</f>
        <v>12000</v>
      </c>
      <c r="F87" s="590"/>
      <c r="G87" s="590"/>
      <c r="H87" s="589">
        <f>'Sources and Uses Budget'!T87</f>
        <v>0</v>
      </c>
      <c r="I87" s="590"/>
      <c r="J87" s="590"/>
      <c r="K87" s="587"/>
    </row>
    <row r="88" spans="1:11" s="588" customFormat="1">
      <c r="A88" s="234" t="s">
        <v>404</v>
      </c>
      <c r="B88" s="589">
        <f>'Sources and Uses Budget'!C88</f>
        <v>15000</v>
      </c>
      <c r="C88" s="590"/>
      <c r="D88" s="590"/>
      <c r="E88" s="589">
        <f>'Sources and Uses Budget'!S88</f>
        <v>15000</v>
      </c>
      <c r="F88" s="590"/>
      <c r="G88" s="590"/>
      <c r="H88" s="589">
        <f>'Sources and Uses Budget'!T88</f>
        <v>0</v>
      </c>
      <c r="I88" s="590"/>
      <c r="J88" s="590"/>
      <c r="K88" s="587"/>
    </row>
    <row r="89" spans="1:11" s="588" customFormat="1">
      <c r="A89" s="889" t="s">
        <v>1470</v>
      </c>
      <c r="B89" s="589">
        <f>'Sources and Uses Budget'!C89</f>
        <v>15000</v>
      </c>
      <c r="C89" s="590"/>
      <c r="D89" s="590"/>
      <c r="E89" s="589">
        <f>'Sources and Uses Budget'!S89</f>
        <v>0</v>
      </c>
      <c r="F89" s="590"/>
      <c r="G89" s="590"/>
      <c r="H89" s="589">
        <f>'Sources and Uses Budget'!T89</f>
        <v>0</v>
      </c>
      <c r="I89" s="590"/>
      <c r="J89" s="590"/>
      <c r="K89" s="587"/>
    </row>
    <row r="90" spans="1:11" s="588" customFormat="1">
      <c r="A90" s="595" t="str">
        <f>'Sources and Uses Budget'!$A90</f>
        <v>Other: (Specify)</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326740</v>
      </c>
      <c r="C95" s="589">
        <f>SUM(C80:C94)</f>
        <v>0</v>
      </c>
      <c r="D95" s="589">
        <f>SUM(D80:D94)</f>
        <v>0</v>
      </c>
      <c r="E95" s="589">
        <f>'Sources and Uses Budget'!S95</f>
        <v>167000</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32598700</v>
      </c>
      <c r="C96" s="589">
        <f>SUM(C63+C67+C74+C78+C95)</f>
        <v>0</v>
      </c>
      <c r="D96" s="589">
        <f>SUM(D63+D67+D74+D78+D95)</f>
        <v>0</v>
      </c>
      <c r="E96" s="589">
        <f>'Sources and Uses Budget'!S96</f>
        <v>8421700</v>
      </c>
      <c r="F96" s="596">
        <f>SUM(+F63+F67+F78+F95)</f>
        <v>0</v>
      </c>
      <c r="G96" s="596">
        <f>SUM(+G63+G67+G78+G95)</f>
        <v>0</v>
      </c>
      <c r="H96" s="589">
        <f>'Sources and Uses Budget'!T96</f>
        <v>19337500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4163880</v>
      </c>
      <c r="C98" s="590"/>
      <c r="D98" s="590"/>
      <c r="E98" s="589">
        <f>'Sources and Uses Budget'!S98</f>
        <v>1263255</v>
      </c>
      <c r="F98" s="590"/>
      <c r="G98" s="590"/>
      <c r="H98" s="589">
        <f>'Sources and Uses Budget'!T98</f>
        <v>2900625</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4163880</v>
      </c>
      <c r="C104" s="589">
        <f>SUM(C98:C103)</f>
        <v>0</v>
      </c>
      <c r="D104" s="589">
        <f>SUM(D98:D103)</f>
        <v>0</v>
      </c>
      <c r="E104" s="589">
        <f>'Sources and Uses Budget'!S104</f>
        <v>1263255</v>
      </c>
      <c r="F104" s="596">
        <f>SUM(F98:F103)</f>
        <v>0</v>
      </c>
      <c r="G104" s="596">
        <f>SUM(G98:G103)</f>
        <v>0</v>
      </c>
      <c r="H104" s="589">
        <f>'Sources and Uses Budget'!T104</f>
        <v>2900625</v>
      </c>
      <c r="I104" s="596">
        <f>SUM(I98:I103)</f>
        <v>0</v>
      </c>
      <c r="J104" s="596">
        <f>SUM(J98:J103)</f>
        <v>0</v>
      </c>
      <c r="K104" s="587"/>
    </row>
    <row r="105" spans="1:11" s="588" customFormat="1">
      <c r="A105" s="593" t="s">
        <v>1182</v>
      </c>
      <c r="B105" s="589">
        <f>'Sources and Uses Budget'!C105</f>
        <v>36762580</v>
      </c>
      <c r="C105" s="596">
        <f>SUM(C96+C104)</f>
        <v>0</v>
      </c>
      <c r="D105" s="596">
        <f>SUM(D96+D104)</f>
        <v>0</v>
      </c>
      <c r="E105" s="589">
        <f>'Sources and Uses Budget'!S105</f>
        <v>9684955</v>
      </c>
      <c r="F105" s="596">
        <f>F96+F104</f>
        <v>0</v>
      </c>
      <c r="G105" s="596">
        <f>G96+G104</f>
        <v>0</v>
      </c>
      <c r="H105" s="589">
        <f>'Sources and Uses Budget'!T105</f>
        <v>22238125</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9684955</v>
      </c>
      <c r="F107" s="605">
        <f>F105+F106</f>
        <v>0</v>
      </c>
      <c r="G107" s="605">
        <f>G105+G106</f>
        <v>0</v>
      </c>
      <c r="H107" s="589">
        <f>'Sources and Uses Budget'!T107</f>
        <v>22238125</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6"/>
      <c r="E124" s="1607"/>
      <c r="F124" s="1607"/>
      <c r="G124" s="1607"/>
      <c r="H124" s="1607"/>
      <c r="I124" s="1607"/>
      <c r="J124" s="607"/>
      <c r="K124" s="587"/>
    </row>
    <row r="125" spans="1:11" s="588" customFormat="1" ht="12.75">
      <c r="A125" s="618"/>
      <c r="B125" s="617"/>
      <c r="C125" s="618"/>
      <c r="D125" s="1607"/>
      <c r="E125" s="1607"/>
      <c r="F125" s="1607"/>
      <c r="G125" s="1607"/>
      <c r="H125" s="1607"/>
      <c r="I125" s="1607"/>
      <c r="J125" s="607"/>
      <c r="K125" s="587"/>
    </row>
    <row r="126" spans="1:11" s="588" customFormat="1" ht="12.75">
      <c r="A126" s="618"/>
      <c r="B126" s="617"/>
      <c r="C126" s="618"/>
      <c r="D126" s="1607"/>
      <c r="E126" s="1607"/>
      <c r="F126" s="1607"/>
      <c r="G126" s="1607"/>
      <c r="H126" s="1607"/>
      <c r="I126" s="1607"/>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8"/>
      <c r="B139" s="1609"/>
      <c r="C139" s="1609"/>
      <c r="D139" s="630"/>
      <c r="E139" s="618"/>
      <c r="F139" s="618"/>
      <c r="G139" s="618"/>
    </row>
    <row r="140" spans="1:11" ht="12" customHeight="1">
      <c r="A140" s="1610"/>
      <c r="B140" s="1611"/>
      <c r="C140" s="1611"/>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WWV104"/>
  <sheetViews>
    <sheetView showGridLines="0" showZeros="0" topLeftCell="A22" zoomScaleNormal="100" zoomScaleSheetLayoutView="100" workbookViewId="0">
      <selection activeCell="AK50" sqref="AK50"/>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2" t="s">
        <v>1600</v>
      </c>
      <c r="B1" s="1672"/>
      <c r="C1" s="1672"/>
      <c r="D1" s="1672"/>
      <c r="E1" s="1672"/>
      <c r="F1" s="1672"/>
      <c r="G1" s="1672"/>
      <c r="H1" s="1672"/>
      <c r="I1" s="1672"/>
      <c r="J1" s="1672"/>
      <c r="K1" s="1672"/>
      <c r="L1" s="1672"/>
      <c r="M1" s="1672"/>
      <c r="N1" s="1672"/>
      <c r="O1" s="1672"/>
      <c r="P1" s="1672"/>
      <c r="Q1" s="1672"/>
      <c r="R1" s="1672"/>
      <c r="S1" s="1672"/>
      <c r="T1" s="1672"/>
      <c r="U1" s="1672"/>
      <c r="V1" s="1672"/>
      <c r="W1" s="1672"/>
      <c r="X1" s="1672"/>
      <c r="Y1" s="1672"/>
      <c r="Z1" s="1672"/>
      <c r="AA1" s="1672"/>
      <c r="AB1" s="1672"/>
      <c r="AC1" s="1672"/>
      <c r="AD1" s="1672"/>
      <c r="AE1" s="1672"/>
      <c r="AF1" s="1672"/>
      <c r="AG1" s="1672"/>
      <c r="AH1" s="1672"/>
      <c r="AI1" s="1672"/>
      <c r="AJ1" s="1672"/>
      <c r="AK1" s="1672"/>
      <c r="AL1" s="1672"/>
      <c r="AM1" s="1672"/>
      <c r="AN1" s="1672"/>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3"/>
      <c r="B2" s="1673"/>
      <c r="C2" s="1673"/>
      <c r="D2" s="1673"/>
      <c r="E2" s="1673"/>
      <c r="F2" s="1673"/>
      <c r="G2" s="1673"/>
      <c r="H2" s="1673"/>
      <c r="I2" s="1673"/>
      <c r="J2" s="1673"/>
      <c r="K2" s="1673"/>
      <c r="L2" s="1673"/>
      <c r="M2" s="1673"/>
      <c r="N2" s="1673"/>
      <c r="O2" s="1673"/>
      <c r="P2" s="1673"/>
      <c r="Q2" s="1673"/>
      <c r="R2" s="1673"/>
      <c r="S2" s="1673"/>
      <c r="T2" s="1673"/>
      <c r="U2" s="1673"/>
      <c r="V2" s="1673"/>
      <c r="W2" s="1673"/>
      <c r="X2" s="1673"/>
      <c r="Y2" s="1673"/>
      <c r="Z2" s="1673"/>
      <c r="AA2" s="1673"/>
      <c r="AB2" s="1673"/>
      <c r="AC2" s="1673"/>
      <c r="AD2" s="1673"/>
      <c r="AE2" s="1673"/>
      <c r="AF2" s="1673"/>
      <c r="AG2" s="1673"/>
      <c r="AH2" s="1673"/>
      <c r="AI2" s="1673"/>
      <c r="AJ2" s="1673"/>
      <c r="AK2" s="1673"/>
      <c r="AL2" s="1673"/>
      <c r="AM2" s="1673"/>
      <c r="AN2" s="1673"/>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49" t="str">
        <f xml:space="preserve"> IF(T25=100%,'Sources and Basis Breakdown'!G2,'Sources and Basis Breakdown'!F2)</f>
        <v>30% PVC for New Const/
Rehabilitation
DDA/QCT
Building(s)</v>
      </c>
      <c r="U7" s="1649"/>
      <c r="V7" s="1649"/>
      <c r="W7" s="1649"/>
      <c r="X7" s="1649"/>
      <c r="Y7" s="1649" t="str">
        <f>IF(T25=100%," ",'Sources and Basis Breakdown'!G2)</f>
        <v>30% PVC for New Const/
Rehabilitation
NON-DDA/
NON-QCT Building(s)</v>
      </c>
      <c r="Z7" s="1649"/>
      <c r="AA7" s="1649"/>
      <c r="AB7" s="1649"/>
      <c r="AC7" s="1649"/>
      <c r="AD7" s="1649" t="str">
        <f xml:space="preserve"> IF(T25=100%, 'Sources and Basis Breakdown'!J2,'Sources and Basis Breakdown'!I2)</f>
        <v>30% PVC for Acquisition
DDA/QCT Building(s)</v>
      </c>
      <c r="AE7" s="1649"/>
      <c r="AF7" s="1649"/>
      <c r="AG7" s="1649"/>
      <c r="AH7" s="1649"/>
      <c r="AI7" s="1649" t="str">
        <f>IF(T25=100%," ",'Sources and Basis Breakdown'!J2)</f>
        <v>30% PVC for Acquisition
NON-DDA/
NON-QCT Building(s)</v>
      </c>
      <c r="AJ7" s="1649"/>
      <c r="AK7" s="1649"/>
      <c r="AL7" s="1649"/>
      <c r="AM7" s="1649"/>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9"/>
      <c r="U8" s="1649"/>
      <c r="V8" s="1649"/>
      <c r="W8" s="1649"/>
      <c r="X8" s="1649"/>
      <c r="Y8" s="1649"/>
      <c r="Z8" s="1649"/>
      <c r="AA8" s="1649"/>
      <c r="AB8" s="1649"/>
      <c r="AC8" s="1649"/>
      <c r="AD8" s="1649"/>
      <c r="AE8" s="1649"/>
      <c r="AF8" s="1649"/>
      <c r="AG8" s="1649"/>
      <c r="AH8" s="1649"/>
      <c r="AI8" s="1649"/>
      <c r="AJ8" s="1649"/>
      <c r="AK8" s="1649"/>
      <c r="AL8" s="1649"/>
      <c r="AM8" s="1649"/>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9"/>
      <c r="U9" s="1649"/>
      <c r="V9" s="1649"/>
      <c r="W9" s="1649"/>
      <c r="X9" s="1649"/>
      <c r="Y9" s="1649"/>
      <c r="Z9" s="1649"/>
      <c r="AA9" s="1649"/>
      <c r="AB9" s="1649"/>
      <c r="AC9" s="1649"/>
      <c r="AD9" s="1649"/>
      <c r="AE9" s="1649"/>
      <c r="AF9" s="1649"/>
      <c r="AG9" s="1649"/>
      <c r="AH9" s="1649"/>
      <c r="AI9" s="1649"/>
      <c r="AJ9" s="1649"/>
      <c r="AK9" s="1649"/>
      <c r="AL9" s="1649"/>
      <c r="AM9" s="1649"/>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49"/>
      <c r="U10" s="1649"/>
      <c r="V10" s="1649"/>
      <c r="W10" s="1649"/>
      <c r="X10" s="1649"/>
      <c r="Y10" s="1649"/>
      <c r="Z10" s="1649"/>
      <c r="AA10" s="1649"/>
      <c r="AB10" s="1649"/>
      <c r="AC10" s="1649"/>
      <c r="AD10" s="1649"/>
      <c r="AE10" s="1649"/>
      <c r="AF10" s="1649"/>
      <c r="AG10" s="1649"/>
      <c r="AH10" s="1649"/>
      <c r="AI10" s="1649"/>
      <c r="AJ10" s="1649"/>
      <c r="AK10" s="1649"/>
      <c r="AL10" s="1649"/>
      <c r="AM10" s="1649"/>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0" t="s">
        <v>407</v>
      </c>
      <c r="C11" s="1631"/>
      <c r="D11" s="1631"/>
      <c r="E11" s="1631"/>
      <c r="F11" s="1631"/>
      <c r="G11" s="1631"/>
      <c r="H11" s="1631"/>
      <c r="I11" s="1631"/>
      <c r="J11" s="1631"/>
      <c r="K11" s="1631"/>
      <c r="L11" s="1631"/>
      <c r="M11" s="1631"/>
      <c r="N11" s="1631"/>
      <c r="O11" s="1631"/>
      <c r="P11" s="1631"/>
      <c r="Q11" s="1631"/>
      <c r="R11" s="1631"/>
      <c r="S11" s="1632"/>
      <c r="T11" s="1674">
        <f>IF('Sources and Basis Breakdown'!F107=0,'Sources and Basis Breakdown'!E107,'Sources and Basis Breakdown'!F107)</f>
        <v>9684955</v>
      </c>
      <c r="U11" s="1675"/>
      <c r="V11" s="1675"/>
      <c r="W11" s="1675"/>
      <c r="X11" s="1675"/>
      <c r="Y11" s="1674">
        <f>IF(Y7=" ",0,IF('Sources and Basis Breakdown'!G107+'Sources and Basis Breakdown'!F107='Sources and Basis Breakdown'!E107,'Sources and Basis Breakdown'!G107,0))</f>
        <v>0</v>
      </c>
      <c r="Z11" s="1675"/>
      <c r="AA11" s="1675"/>
      <c r="AB11" s="1675"/>
      <c r="AC11" s="1675"/>
      <c r="AD11" s="1675">
        <f>IF('Sources and Basis Breakdown'!I107=0,'Sources and Basis Breakdown'!H107,'Sources and Basis Breakdown'!I107)</f>
        <v>22238125</v>
      </c>
      <c r="AE11" s="1675"/>
      <c r="AF11" s="1675"/>
      <c r="AG11" s="1675"/>
      <c r="AH11" s="1675"/>
      <c r="AI11" s="1675">
        <f>IF(Y7=" ",0,IF('Sources and Basis Breakdown'!I107+'Sources and Basis Breakdown'!J107='Sources and Basis Breakdown'!H107,'Sources and Basis Breakdown'!J107,0))</f>
        <v>0</v>
      </c>
      <c r="AJ11" s="1675"/>
      <c r="AK11" s="1675"/>
      <c r="AL11" s="1675"/>
      <c r="AM11" s="1675"/>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8" t="s">
        <v>544</v>
      </c>
      <c r="C12" s="1679"/>
      <c r="D12" s="1679"/>
      <c r="E12" s="1679"/>
      <c r="F12" s="1679"/>
      <c r="G12" s="1679"/>
      <c r="H12" s="1679"/>
      <c r="I12" s="1679"/>
      <c r="J12" s="1679"/>
      <c r="K12" s="1679"/>
      <c r="L12" s="1679"/>
      <c r="M12" s="1679"/>
      <c r="N12" s="1679"/>
      <c r="O12" s="1679"/>
      <c r="P12" s="1679"/>
      <c r="Q12" s="1679"/>
      <c r="R12" s="1679"/>
      <c r="S12" s="1680"/>
      <c r="T12" s="1654"/>
      <c r="U12" s="1655"/>
      <c r="V12" s="1655"/>
      <c r="W12" s="1655"/>
      <c r="X12" s="1656"/>
      <c r="Y12" s="1654"/>
      <c r="Z12" s="1655"/>
      <c r="AA12" s="1655"/>
      <c r="AB12" s="1655"/>
      <c r="AC12" s="1656"/>
      <c r="AD12" s="1654"/>
      <c r="AE12" s="1655"/>
      <c r="AF12" s="1655"/>
      <c r="AG12" s="1655"/>
      <c r="AH12" s="1656"/>
      <c r="AI12" s="1654"/>
      <c r="AJ12" s="1655"/>
      <c r="AK12" s="1655"/>
      <c r="AL12" s="1655"/>
      <c r="AM12" s="1656"/>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1" t="s">
        <v>545</v>
      </c>
      <c r="D13" s="1681"/>
      <c r="E13" s="1681"/>
      <c r="F13" s="1681"/>
      <c r="G13" s="1681"/>
      <c r="H13" s="1681"/>
      <c r="I13" s="1681"/>
      <c r="J13" s="1681"/>
      <c r="K13" s="1681"/>
      <c r="L13" s="1681"/>
      <c r="M13" s="1681"/>
      <c r="N13" s="1681"/>
      <c r="O13" s="1681"/>
      <c r="P13" s="1681"/>
      <c r="Q13" s="1681"/>
      <c r="R13" s="1681"/>
      <c r="S13" s="1682"/>
      <c r="T13" s="1670"/>
      <c r="U13" s="1671"/>
      <c r="V13" s="1671"/>
      <c r="W13" s="1671"/>
      <c r="X13" s="1671"/>
      <c r="Y13" s="1670"/>
      <c r="Z13" s="1671"/>
      <c r="AA13" s="1671"/>
      <c r="AB13" s="1671"/>
      <c r="AC13" s="1671"/>
      <c r="AD13" s="1671"/>
      <c r="AE13" s="1671"/>
      <c r="AF13" s="1671"/>
      <c r="AG13" s="1671"/>
      <c r="AH13" s="1671"/>
      <c r="AI13" s="1671"/>
      <c r="AJ13" s="1671"/>
      <c r="AK13" s="1671"/>
      <c r="AL13" s="1671"/>
      <c r="AM13" s="1671"/>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1" t="s">
        <v>546</v>
      </c>
      <c r="D14" s="1681"/>
      <c r="E14" s="1681"/>
      <c r="F14" s="1681"/>
      <c r="G14" s="1681"/>
      <c r="H14" s="1681"/>
      <c r="I14" s="1681"/>
      <c r="J14" s="1681"/>
      <c r="K14" s="1681"/>
      <c r="L14" s="1681"/>
      <c r="M14" s="1681"/>
      <c r="N14" s="1681"/>
      <c r="O14" s="1681"/>
      <c r="P14" s="1681"/>
      <c r="Q14" s="1681"/>
      <c r="R14" s="1681"/>
      <c r="S14" s="1682"/>
      <c r="T14" s="1668"/>
      <c r="U14" s="1669"/>
      <c r="V14" s="1669"/>
      <c r="W14" s="1669"/>
      <c r="X14" s="1669"/>
      <c r="Y14" s="1668"/>
      <c r="Z14" s="1669"/>
      <c r="AA14" s="1669"/>
      <c r="AB14" s="1669"/>
      <c r="AC14" s="1669"/>
      <c r="AD14" s="1669"/>
      <c r="AE14" s="1669"/>
      <c r="AF14" s="1669"/>
      <c r="AG14" s="1669"/>
      <c r="AH14" s="1669"/>
      <c r="AI14" s="1669"/>
      <c r="AJ14" s="1669"/>
      <c r="AK14" s="1669"/>
      <c r="AL14" s="1669"/>
      <c r="AM14" s="1669"/>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1" t="s">
        <v>547</v>
      </c>
      <c r="D15" s="1681"/>
      <c r="E15" s="1681"/>
      <c r="F15" s="1681"/>
      <c r="G15" s="1681"/>
      <c r="H15" s="1681"/>
      <c r="I15" s="1681"/>
      <c r="J15" s="1681"/>
      <c r="K15" s="1681"/>
      <c r="L15" s="1681"/>
      <c r="M15" s="1681"/>
      <c r="N15" s="1681"/>
      <c r="O15" s="1681"/>
      <c r="P15" s="1681"/>
      <c r="Q15" s="1681"/>
      <c r="R15" s="1681"/>
      <c r="S15" s="1682"/>
      <c r="T15" s="1668"/>
      <c r="U15" s="1669"/>
      <c r="V15" s="1669"/>
      <c r="W15" s="1669"/>
      <c r="X15" s="1669"/>
      <c r="Y15" s="1668"/>
      <c r="Z15" s="1669"/>
      <c r="AA15" s="1669"/>
      <c r="AB15" s="1669"/>
      <c r="AC15" s="1669"/>
      <c r="AD15" s="1669"/>
      <c r="AE15" s="1669"/>
      <c r="AF15" s="1669"/>
      <c r="AG15" s="1669"/>
      <c r="AH15" s="1669"/>
      <c r="AI15" s="1669"/>
      <c r="AJ15" s="1669"/>
      <c r="AK15" s="1669"/>
      <c r="AL15" s="1669"/>
      <c r="AM15" s="1669"/>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1" t="s">
        <v>888</v>
      </c>
      <c r="D16" s="1681"/>
      <c r="E16" s="1681"/>
      <c r="F16" s="1681"/>
      <c r="G16" s="1681"/>
      <c r="H16" s="1681"/>
      <c r="I16" s="1681"/>
      <c r="J16" s="1681"/>
      <c r="K16" s="1681"/>
      <c r="L16" s="1681"/>
      <c r="M16" s="1681"/>
      <c r="N16" s="1681"/>
      <c r="O16" s="1681"/>
      <c r="P16" s="1681"/>
      <c r="Q16" s="1681"/>
      <c r="R16" s="1681"/>
      <c r="S16" s="1682"/>
      <c r="T16" s="1668"/>
      <c r="U16" s="1669"/>
      <c r="V16" s="1669"/>
      <c r="W16" s="1669"/>
      <c r="X16" s="1669"/>
      <c r="Y16" s="1668"/>
      <c r="Z16" s="1669"/>
      <c r="AA16" s="1669"/>
      <c r="AB16" s="1669"/>
      <c r="AC16" s="1669"/>
      <c r="AD16" s="1669"/>
      <c r="AE16" s="1669"/>
      <c r="AF16" s="1669"/>
      <c r="AG16" s="1669"/>
      <c r="AH16" s="1669"/>
      <c r="AI16" s="1669"/>
      <c r="AJ16" s="1669"/>
      <c r="AK16" s="1669"/>
      <c r="AL16" s="1669"/>
      <c r="AM16" s="1669"/>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1" t="s">
        <v>548</v>
      </c>
      <c r="D17" s="1681"/>
      <c r="E17" s="1681"/>
      <c r="F17" s="1681"/>
      <c r="G17" s="1681"/>
      <c r="H17" s="1681"/>
      <c r="I17" s="1681"/>
      <c r="J17" s="1681"/>
      <c r="K17" s="1681"/>
      <c r="L17" s="1681"/>
      <c r="M17" s="1681"/>
      <c r="N17" s="1681"/>
      <c r="O17" s="1681"/>
      <c r="P17" s="1681"/>
      <c r="Q17" s="1681"/>
      <c r="R17" s="1681"/>
      <c r="S17" s="1682"/>
      <c r="T17" s="1668"/>
      <c r="U17" s="1669"/>
      <c r="V17" s="1669"/>
      <c r="W17" s="1669"/>
      <c r="X17" s="1669"/>
      <c r="Y17" s="1668"/>
      <c r="Z17" s="1669"/>
      <c r="AA17" s="1669"/>
      <c r="AB17" s="1669"/>
      <c r="AC17" s="1669"/>
      <c r="AD17" s="1669"/>
      <c r="AE17" s="1669"/>
      <c r="AF17" s="1669"/>
      <c r="AG17" s="1669"/>
      <c r="AH17" s="1669"/>
      <c r="AI17" s="1669"/>
      <c r="AJ17" s="1669"/>
      <c r="AK17" s="1669"/>
      <c r="AL17" s="1669"/>
      <c r="AM17" s="1669"/>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6" t="s">
        <v>1070</v>
      </c>
      <c r="D18" s="1676"/>
      <c r="E18" s="1676"/>
      <c r="F18" s="1676"/>
      <c r="G18" s="1676"/>
      <c r="H18" s="1676"/>
      <c r="I18" s="1676"/>
      <c r="J18" s="1676"/>
      <c r="K18" s="1676"/>
      <c r="L18" s="1676"/>
      <c r="M18" s="1676"/>
      <c r="N18" s="1676"/>
      <c r="O18" s="1676"/>
      <c r="P18" s="1676"/>
      <c r="Q18" s="1676"/>
      <c r="R18" s="1676"/>
      <c r="S18" s="1677"/>
      <c r="T18" s="1668"/>
      <c r="U18" s="1669"/>
      <c r="V18" s="1669"/>
      <c r="W18" s="1669"/>
      <c r="X18" s="1669"/>
      <c r="Y18" s="1668"/>
      <c r="Z18" s="1669"/>
      <c r="AA18" s="1669"/>
      <c r="AB18" s="1669"/>
      <c r="AC18" s="1669"/>
      <c r="AD18" s="1669"/>
      <c r="AE18" s="1669"/>
      <c r="AF18" s="1669"/>
      <c r="AG18" s="1669"/>
      <c r="AH18" s="1669"/>
      <c r="AI18" s="1669"/>
      <c r="AJ18" s="1669"/>
      <c r="AK18" s="1669"/>
      <c r="AL18" s="1669"/>
      <c r="AM18" s="1669"/>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6" t="s">
        <v>1070</v>
      </c>
      <c r="D19" s="1676"/>
      <c r="E19" s="1676"/>
      <c r="F19" s="1676"/>
      <c r="G19" s="1676"/>
      <c r="H19" s="1676"/>
      <c r="I19" s="1676"/>
      <c r="J19" s="1676"/>
      <c r="K19" s="1676"/>
      <c r="L19" s="1676"/>
      <c r="M19" s="1676"/>
      <c r="N19" s="1676"/>
      <c r="O19" s="1676"/>
      <c r="P19" s="1676"/>
      <c r="Q19" s="1676"/>
      <c r="R19" s="1676"/>
      <c r="S19" s="1677"/>
      <c r="T19" s="1668"/>
      <c r="U19" s="1669"/>
      <c r="V19" s="1669"/>
      <c r="W19" s="1669"/>
      <c r="X19" s="1669"/>
      <c r="Y19" s="1668"/>
      <c r="Z19" s="1669"/>
      <c r="AA19" s="1669"/>
      <c r="AB19" s="1669"/>
      <c r="AC19" s="1669"/>
      <c r="AD19" s="1669"/>
      <c r="AE19" s="1669"/>
      <c r="AF19" s="1669"/>
      <c r="AG19" s="1669"/>
      <c r="AH19" s="1669"/>
      <c r="AI19" s="1669"/>
      <c r="AJ19" s="1669"/>
      <c r="AK19" s="1669"/>
      <c r="AL19" s="1669"/>
      <c r="AM19" s="1669"/>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0" t="s">
        <v>549</v>
      </c>
      <c r="C20" s="1631"/>
      <c r="D20" s="1631"/>
      <c r="E20" s="1631"/>
      <c r="F20" s="1631"/>
      <c r="G20" s="1631"/>
      <c r="H20" s="1631"/>
      <c r="I20" s="1631"/>
      <c r="J20" s="1631"/>
      <c r="K20" s="1631"/>
      <c r="L20" s="1631"/>
      <c r="M20" s="1631"/>
      <c r="N20" s="1631"/>
      <c r="O20" s="1631"/>
      <c r="P20" s="1631"/>
      <c r="Q20" s="1631"/>
      <c r="R20" s="1631"/>
      <c r="S20" s="1632"/>
      <c r="T20" s="1648">
        <f>SUM(T13:X19)</f>
        <v>0</v>
      </c>
      <c r="U20" s="1651"/>
      <c r="V20" s="1651"/>
      <c r="W20" s="1651"/>
      <c r="X20" s="1651"/>
      <c r="Y20" s="1648">
        <f>SUM(Y13:AC19)</f>
        <v>0</v>
      </c>
      <c r="Z20" s="1651"/>
      <c r="AA20" s="1651"/>
      <c r="AB20" s="1651"/>
      <c r="AC20" s="1651"/>
      <c r="AD20" s="1646">
        <f>SUM(AD13:AH19)</f>
        <v>0</v>
      </c>
      <c r="AE20" s="1647"/>
      <c r="AF20" s="1647"/>
      <c r="AG20" s="1647"/>
      <c r="AH20" s="1648"/>
      <c r="AI20" s="1646">
        <f>SUM(AI13:AM19)</f>
        <v>0</v>
      </c>
      <c r="AJ20" s="1647"/>
      <c r="AK20" s="1647"/>
      <c r="AL20" s="1647"/>
      <c r="AM20" s="1648"/>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0" t="s">
        <v>1552</v>
      </c>
      <c r="C21" s="1631"/>
      <c r="D21" s="1631"/>
      <c r="E21" s="1631"/>
      <c r="F21" s="1631"/>
      <c r="G21" s="1631"/>
      <c r="H21" s="1631"/>
      <c r="I21" s="1631"/>
      <c r="J21" s="1631"/>
      <c r="K21" s="1631"/>
      <c r="L21" s="1631"/>
      <c r="M21" s="1631"/>
      <c r="N21" s="1631"/>
      <c r="O21" s="1631"/>
      <c r="P21" s="1631"/>
      <c r="Q21" s="1631"/>
      <c r="R21" s="1631"/>
      <c r="S21" s="1632"/>
      <c r="T21" s="1668"/>
      <c r="U21" s="1669"/>
      <c r="V21" s="1669"/>
      <c r="W21" s="1669"/>
      <c r="X21" s="1669"/>
      <c r="Y21" s="1668"/>
      <c r="Z21" s="1669"/>
      <c r="AA21" s="1669"/>
      <c r="AB21" s="1669"/>
      <c r="AC21" s="1669"/>
      <c r="AD21" s="1654"/>
      <c r="AE21" s="1655"/>
      <c r="AF21" s="1655"/>
      <c r="AG21" s="1655"/>
      <c r="AH21" s="1656"/>
      <c r="AI21" s="1654"/>
      <c r="AJ21" s="1655"/>
      <c r="AK21" s="1655"/>
      <c r="AL21" s="1655"/>
      <c r="AM21" s="1656"/>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0" t="s">
        <v>550</v>
      </c>
      <c r="C22" s="1631"/>
      <c r="D22" s="1631"/>
      <c r="E22" s="1631"/>
      <c r="F22" s="1631"/>
      <c r="G22" s="1631"/>
      <c r="H22" s="1631"/>
      <c r="I22" s="1631"/>
      <c r="J22" s="1631"/>
      <c r="K22" s="1631"/>
      <c r="L22" s="1631"/>
      <c r="M22" s="1631"/>
      <c r="N22" s="1631"/>
      <c r="O22" s="1631"/>
      <c r="P22" s="1631"/>
      <c r="Q22" s="1631"/>
      <c r="R22" s="1631"/>
      <c r="S22" s="1632"/>
      <c r="T22" s="1664">
        <f>(T20+T21)*-1</f>
        <v>0</v>
      </c>
      <c r="U22" s="1665"/>
      <c r="V22" s="1665"/>
      <c r="W22" s="1665"/>
      <c r="X22" s="1665"/>
      <c r="Y22" s="1664">
        <f>(Y20+Y21)*-1</f>
        <v>0</v>
      </c>
      <c r="Z22" s="1665"/>
      <c r="AA22" s="1665"/>
      <c r="AB22" s="1665"/>
      <c r="AC22" s="1665"/>
      <c r="AD22" s="1666">
        <f>(AD20)*-1</f>
        <v>0</v>
      </c>
      <c r="AE22" s="1667"/>
      <c r="AF22" s="1667"/>
      <c r="AG22" s="1667"/>
      <c r="AH22" s="1664"/>
      <c r="AI22" s="1666">
        <f>(AI20)*-1</f>
        <v>0</v>
      </c>
      <c r="AJ22" s="1667"/>
      <c r="AK22" s="1667"/>
      <c r="AL22" s="1667"/>
      <c r="AM22" s="1664"/>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5" t="s">
        <v>551</v>
      </c>
      <c r="C23" s="1686"/>
      <c r="D23" s="1686"/>
      <c r="E23" s="1686"/>
      <c r="F23" s="1686"/>
      <c r="G23" s="1686"/>
      <c r="H23" s="1686"/>
      <c r="I23" s="1686"/>
      <c r="J23" s="1686"/>
      <c r="K23" s="1686"/>
      <c r="L23" s="1686"/>
      <c r="M23" s="1686"/>
      <c r="N23" s="1686"/>
      <c r="O23" s="1686"/>
      <c r="P23" s="1686"/>
      <c r="Q23" s="1686"/>
      <c r="R23" s="1686"/>
      <c r="S23" s="1687"/>
      <c r="T23" s="1648">
        <f>T11+T22</f>
        <v>9684955</v>
      </c>
      <c r="U23" s="1651"/>
      <c r="V23" s="1651"/>
      <c r="W23" s="1651"/>
      <c r="X23" s="1651"/>
      <c r="Y23" s="1648">
        <f>Y11+Y22</f>
        <v>0</v>
      </c>
      <c r="Z23" s="1651"/>
      <c r="AA23" s="1651"/>
      <c r="AB23" s="1651"/>
      <c r="AC23" s="1651"/>
      <c r="AD23" s="1648">
        <f>AD11+AD22</f>
        <v>22238125</v>
      </c>
      <c r="AE23" s="1651"/>
      <c r="AF23" s="1651"/>
      <c r="AG23" s="1651"/>
      <c r="AH23" s="1651"/>
      <c r="AI23" s="1648">
        <f>AI11+AI22</f>
        <v>0</v>
      </c>
      <c r="AJ23" s="1651"/>
      <c r="AK23" s="1651"/>
      <c r="AL23" s="1651"/>
      <c r="AM23" s="1651"/>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0" t="s">
        <v>1071</v>
      </c>
      <c r="C24" s="1631"/>
      <c r="D24" s="1631"/>
      <c r="E24" s="1631"/>
      <c r="F24" s="1631"/>
      <c r="G24" s="1631"/>
      <c r="H24" s="1631"/>
      <c r="I24" s="1631"/>
      <c r="J24" s="1631"/>
      <c r="K24" s="1631"/>
      <c r="L24" s="1631"/>
      <c r="M24" s="1631"/>
      <c r="N24" s="1631"/>
      <c r="O24" s="1631"/>
      <c r="P24" s="1631"/>
      <c r="Q24" s="1631"/>
      <c r="R24" s="1631"/>
      <c r="S24" s="1632"/>
      <c r="T24" s="1646">
        <f>Application!AD1004</f>
        <v>45817948.369999997</v>
      </c>
      <c r="U24" s="1647"/>
      <c r="V24" s="1647"/>
      <c r="W24" s="1647"/>
      <c r="X24" s="1647"/>
      <c r="Y24" s="1647"/>
      <c r="Z24" s="1647"/>
      <c r="AA24" s="1647"/>
      <c r="AB24" s="1647"/>
      <c r="AC24" s="1647"/>
      <c r="AD24" s="1647"/>
      <c r="AE24" s="1647"/>
      <c r="AF24" s="1647"/>
      <c r="AG24" s="1647"/>
      <c r="AH24" s="1647"/>
      <c r="AI24" s="1647"/>
      <c r="AJ24" s="1647"/>
      <c r="AK24" s="1647"/>
      <c r="AL24" s="1647"/>
      <c r="AM24" s="1648"/>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89" t="s">
        <v>1553</v>
      </c>
      <c r="C25" s="1690"/>
      <c r="D25" s="1690"/>
      <c r="E25" s="1690"/>
      <c r="F25" s="1690"/>
      <c r="G25" s="1690"/>
      <c r="H25" s="1690"/>
      <c r="I25" s="1690"/>
      <c r="J25" s="1690"/>
      <c r="K25" s="1690"/>
      <c r="L25" s="1690"/>
      <c r="M25" s="1690"/>
      <c r="N25" s="1690"/>
      <c r="O25" s="1690"/>
      <c r="P25" s="1690"/>
      <c r="Q25" s="1690"/>
      <c r="R25" s="1690"/>
      <c r="S25" s="1691"/>
      <c r="T25" s="1659">
        <f>IF(OR(Application!T196="yes",Application!T195="yes"),1.3,1)</f>
        <v>1.3</v>
      </c>
      <c r="U25" s="1660"/>
      <c r="V25" s="1660"/>
      <c r="W25" s="1660"/>
      <c r="X25" s="1660"/>
      <c r="Y25" s="1659">
        <v>1</v>
      </c>
      <c r="Z25" s="1660"/>
      <c r="AA25" s="1660"/>
      <c r="AB25" s="1660"/>
      <c r="AC25" s="1660"/>
      <c r="AD25" s="1659">
        <v>1</v>
      </c>
      <c r="AE25" s="1660"/>
      <c r="AF25" s="1660"/>
      <c r="AG25" s="1660"/>
      <c r="AH25" s="1661"/>
      <c r="AI25" s="1659">
        <v>1</v>
      </c>
      <c r="AJ25" s="1660"/>
      <c r="AK25" s="1660"/>
      <c r="AL25" s="1660"/>
      <c r="AM25" s="1661"/>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0" t="s">
        <v>552</v>
      </c>
      <c r="C26" s="1631"/>
      <c r="D26" s="1631"/>
      <c r="E26" s="1631"/>
      <c r="F26" s="1631"/>
      <c r="G26" s="1631"/>
      <c r="H26" s="1631"/>
      <c r="I26" s="1631"/>
      <c r="J26" s="1631"/>
      <c r="K26" s="1631"/>
      <c r="L26" s="1631"/>
      <c r="M26" s="1631"/>
      <c r="N26" s="1631"/>
      <c r="O26" s="1631"/>
      <c r="P26" s="1631"/>
      <c r="Q26" s="1631"/>
      <c r="R26" s="1631"/>
      <c r="S26" s="1632"/>
      <c r="T26" s="1662">
        <f>T23*T25</f>
        <v>12590441.5</v>
      </c>
      <c r="U26" s="1663"/>
      <c r="V26" s="1663"/>
      <c r="W26" s="1663"/>
      <c r="X26" s="1663"/>
      <c r="Y26" s="1662">
        <f>Y23*Y25</f>
        <v>0</v>
      </c>
      <c r="Z26" s="1663"/>
      <c r="AA26" s="1663"/>
      <c r="AB26" s="1663"/>
      <c r="AC26" s="1663"/>
      <c r="AD26" s="1662">
        <f>AD23*AD25</f>
        <v>22238125</v>
      </c>
      <c r="AE26" s="1663"/>
      <c r="AF26" s="1663"/>
      <c r="AG26" s="1663"/>
      <c r="AH26" s="1663"/>
      <c r="AI26" s="1662">
        <f>AI23*AI25</f>
        <v>0</v>
      </c>
      <c r="AJ26" s="1663"/>
      <c r="AK26" s="1663"/>
      <c r="AL26" s="1663"/>
      <c r="AM26" s="1663"/>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2" t="s">
        <v>461</v>
      </c>
      <c r="C27" s="1693"/>
      <c r="D27" s="1693"/>
      <c r="E27" s="1693"/>
      <c r="F27" s="1693"/>
      <c r="G27" s="1693"/>
      <c r="H27" s="1693"/>
      <c r="I27" s="1693"/>
      <c r="J27" s="1693"/>
      <c r="K27" s="1693"/>
      <c r="L27" s="1693"/>
      <c r="M27" s="1693"/>
      <c r="N27" s="1693"/>
      <c r="O27" s="1693"/>
      <c r="P27" s="1693"/>
      <c r="Q27" s="1693"/>
      <c r="R27" s="1693"/>
      <c r="S27" s="1694"/>
      <c r="T27" s="1657">
        <f>Application!$AG$432</f>
        <v>1</v>
      </c>
      <c r="U27" s="1658"/>
      <c r="V27" s="1658"/>
      <c r="W27" s="1658"/>
      <c r="X27" s="1658"/>
      <c r="Y27" s="1657">
        <f>Application!$AG$432</f>
        <v>1</v>
      </c>
      <c r="Z27" s="1658"/>
      <c r="AA27" s="1658"/>
      <c r="AB27" s="1658"/>
      <c r="AC27" s="1658"/>
      <c r="AD27" s="1657">
        <f>Application!$AG$432</f>
        <v>1</v>
      </c>
      <c r="AE27" s="1658"/>
      <c r="AF27" s="1658"/>
      <c r="AG27" s="1658"/>
      <c r="AH27" s="1658"/>
      <c r="AI27" s="1657">
        <f>Application!$AG$432</f>
        <v>1</v>
      </c>
      <c r="AJ27" s="1658"/>
      <c r="AK27" s="1658"/>
      <c r="AL27" s="1658"/>
      <c r="AM27" s="1658"/>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0" t="s">
        <v>553</v>
      </c>
      <c r="C28" s="1631"/>
      <c r="D28" s="1631"/>
      <c r="E28" s="1631"/>
      <c r="F28" s="1631"/>
      <c r="G28" s="1631"/>
      <c r="H28" s="1631"/>
      <c r="I28" s="1631"/>
      <c r="J28" s="1631"/>
      <c r="K28" s="1631"/>
      <c r="L28" s="1631"/>
      <c r="M28" s="1631"/>
      <c r="N28" s="1631"/>
      <c r="O28" s="1631"/>
      <c r="P28" s="1631"/>
      <c r="Q28" s="1631"/>
      <c r="R28" s="1631"/>
      <c r="S28" s="1632"/>
      <c r="T28" s="1628">
        <f>IF(ISERROR((T26*T27)),0,(T26*T27))</f>
        <v>12590441.5</v>
      </c>
      <c r="U28" s="1629"/>
      <c r="V28" s="1629"/>
      <c r="W28" s="1629"/>
      <c r="X28" s="1629"/>
      <c r="Y28" s="1628">
        <f>IF(ISERROR((Y26*Y27)),0,(Y26*Y27))</f>
        <v>0</v>
      </c>
      <c r="Z28" s="1629"/>
      <c r="AA28" s="1629"/>
      <c r="AB28" s="1629"/>
      <c r="AC28" s="1629"/>
      <c r="AD28" s="1628">
        <f>IF(ISERROR((AD26*AD27)),0,(AD26*AD27))</f>
        <v>22238125</v>
      </c>
      <c r="AE28" s="1629"/>
      <c r="AF28" s="1629"/>
      <c r="AG28" s="1629"/>
      <c r="AH28" s="1629"/>
      <c r="AI28" s="1628">
        <f>IF(ISERROR((AI26*AI27)),0,(AI26*AI27))</f>
        <v>0</v>
      </c>
      <c r="AJ28" s="1629"/>
      <c r="AK28" s="1629"/>
      <c r="AL28" s="1629"/>
      <c r="AM28" s="1629"/>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0" t="s">
        <v>570</v>
      </c>
      <c r="C29" s="1631"/>
      <c r="D29" s="1631"/>
      <c r="E29" s="1631"/>
      <c r="F29" s="1631"/>
      <c r="G29" s="1631"/>
      <c r="H29" s="1631"/>
      <c r="I29" s="1631"/>
      <c r="J29" s="1631"/>
      <c r="K29" s="1631"/>
      <c r="L29" s="1631"/>
      <c r="M29" s="1631"/>
      <c r="N29" s="1631"/>
      <c r="O29" s="1631"/>
      <c r="P29" s="1631"/>
      <c r="Q29" s="1631"/>
      <c r="R29" s="1631"/>
      <c r="S29" s="1632"/>
      <c r="T29" s="1646">
        <f>T28+Y28+AD28+AI28</f>
        <v>34828566.5</v>
      </c>
      <c r="U29" s="1647"/>
      <c r="V29" s="1647"/>
      <c r="W29" s="1647"/>
      <c r="X29" s="1647"/>
      <c r="Y29" s="1647"/>
      <c r="Z29" s="1647"/>
      <c r="AA29" s="1647"/>
      <c r="AB29" s="1647"/>
      <c r="AC29" s="1647"/>
      <c r="AD29" s="1647"/>
      <c r="AE29" s="1647"/>
      <c r="AF29" s="1647"/>
      <c r="AG29" s="1647"/>
      <c r="AH29" s="1647"/>
      <c r="AI29" s="1647"/>
      <c r="AJ29" s="1647"/>
      <c r="AK29" s="1647"/>
      <c r="AL29" s="1647"/>
      <c r="AM29" s="1648"/>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3" t="s">
        <v>1557</v>
      </c>
      <c r="C30" s="1653"/>
      <c r="D30" s="1653"/>
      <c r="E30" s="1653"/>
      <c r="F30" s="1653"/>
      <c r="G30" s="1653"/>
      <c r="H30" s="1653"/>
      <c r="I30" s="1653"/>
      <c r="J30" s="1653"/>
      <c r="K30" s="1653"/>
      <c r="L30" s="1653"/>
      <c r="M30" s="1653"/>
      <c r="N30" s="1653"/>
      <c r="O30" s="1653"/>
      <c r="P30" s="1653"/>
      <c r="Q30" s="1653"/>
      <c r="R30" s="1653"/>
      <c r="S30" s="1653"/>
      <c r="T30" s="1653"/>
      <c r="U30" s="1653"/>
      <c r="V30" s="1653"/>
      <c r="W30" s="1653"/>
      <c r="X30" s="1653"/>
      <c r="Y30" s="1653"/>
      <c r="Z30" s="1653"/>
      <c r="AA30" s="1653"/>
      <c r="AB30" s="1653"/>
      <c r="AC30" s="1653"/>
      <c r="AD30" s="1653"/>
      <c r="AE30" s="1653"/>
      <c r="AF30" s="1653"/>
      <c r="AG30" s="1653"/>
      <c r="AH30" s="1653"/>
      <c r="AI30" s="1653"/>
      <c r="AJ30" s="1653"/>
      <c r="AK30" s="1653"/>
      <c r="AL30" s="1653"/>
      <c r="AM30" s="1653"/>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3" t="s">
        <v>1554</v>
      </c>
      <c r="C31" s="1653"/>
      <c r="D31" s="1653"/>
      <c r="E31" s="1653"/>
      <c r="F31" s="1653"/>
      <c r="G31" s="1653"/>
      <c r="H31" s="1653"/>
      <c r="I31" s="1653"/>
      <c r="J31" s="1653"/>
      <c r="K31" s="1653"/>
      <c r="L31" s="1653"/>
      <c r="M31" s="1653"/>
      <c r="N31" s="1653"/>
      <c r="O31" s="1653"/>
      <c r="P31" s="1653"/>
      <c r="Q31" s="1653"/>
      <c r="R31" s="1653"/>
      <c r="S31" s="1653"/>
      <c r="T31" s="1653"/>
      <c r="U31" s="1653"/>
      <c r="V31" s="1653"/>
      <c r="W31" s="1653"/>
      <c r="X31" s="1653"/>
      <c r="Y31" s="1653"/>
      <c r="Z31" s="1653"/>
      <c r="AA31" s="1653"/>
      <c r="AB31" s="1653"/>
      <c r="AC31" s="1653"/>
      <c r="AD31" s="1653"/>
      <c r="AE31" s="1653"/>
      <c r="AF31" s="1653"/>
      <c r="AG31" s="1653"/>
      <c r="AH31" s="1653"/>
      <c r="AI31" s="1653"/>
      <c r="AJ31" s="1653"/>
      <c r="AK31" s="1653"/>
      <c r="AL31" s="1653"/>
      <c r="AM31" s="1653"/>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9" t="s">
        <v>1387</v>
      </c>
      <c r="Z35" s="1649"/>
      <c r="AA35" s="1649"/>
      <c r="AB35" s="1649"/>
      <c r="AC35" s="1649"/>
      <c r="AD35" s="1650" t="s">
        <v>394</v>
      </c>
      <c r="AE35" s="1650"/>
      <c r="AF35" s="1650"/>
      <c r="AG35" s="1650"/>
      <c r="AH35" s="1650"/>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9"/>
      <c r="Z36" s="1649"/>
      <c r="AA36" s="1649"/>
      <c r="AB36" s="1649"/>
      <c r="AC36" s="1649"/>
      <c r="AD36" s="1650"/>
      <c r="AE36" s="1650"/>
      <c r="AF36" s="1650"/>
      <c r="AG36" s="1650"/>
      <c r="AH36" s="1650"/>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9"/>
      <c r="Z37" s="1649"/>
      <c r="AA37" s="1649"/>
      <c r="AB37" s="1649"/>
      <c r="AC37" s="1649"/>
      <c r="AD37" s="1650"/>
      <c r="AE37" s="1650"/>
      <c r="AF37" s="1650"/>
      <c r="AG37" s="1650"/>
      <c r="AH37" s="1650"/>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0" t="s">
        <v>553</v>
      </c>
      <c r="C38" s="1631"/>
      <c r="D38" s="1631"/>
      <c r="E38" s="1631"/>
      <c r="F38" s="1631"/>
      <c r="G38" s="1631"/>
      <c r="H38" s="1631"/>
      <c r="I38" s="1631"/>
      <c r="J38" s="1631"/>
      <c r="K38" s="1631"/>
      <c r="L38" s="1631"/>
      <c r="M38" s="1631"/>
      <c r="N38" s="1631"/>
      <c r="O38" s="1631"/>
      <c r="P38" s="1631"/>
      <c r="Q38" s="1631"/>
      <c r="R38" s="1631"/>
      <c r="S38" s="1631"/>
      <c r="T38" s="1631"/>
      <c r="U38" s="1631"/>
      <c r="V38" s="1631"/>
      <c r="W38" s="1631"/>
      <c r="X38" s="1632"/>
      <c r="Y38" s="1651">
        <f>IF(T24&gt;=(T23+Y23+AD23+AI23),T28+Y28,0)</f>
        <v>12590441.5</v>
      </c>
      <c r="Z38" s="1651"/>
      <c r="AA38" s="1651"/>
      <c r="AB38" s="1651"/>
      <c r="AC38" s="1651"/>
      <c r="AD38" s="1651">
        <f>IF(T24&gt;=(T23+Y23+AD23+AI23),AD28+AI28,0)</f>
        <v>22238125</v>
      </c>
      <c r="AE38" s="1651"/>
      <c r="AF38" s="1651"/>
      <c r="AG38" s="1651"/>
      <c r="AH38" s="1651"/>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0" t="s">
        <v>1555</v>
      </c>
      <c r="C39" s="1631"/>
      <c r="D39" s="1631"/>
      <c r="E39" s="1631"/>
      <c r="F39" s="1631"/>
      <c r="G39" s="1631"/>
      <c r="H39" s="1631"/>
      <c r="I39" s="1631"/>
      <c r="J39" s="1631"/>
      <c r="K39" s="1631"/>
      <c r="L39" s="1631"/>
      <c r="M39" s="1631"/>
      <c r="N39" s="1631"/>
      <c r="O39" s="1631"/>
      <c r="P39" s="1631"/>
      <c r="Q39" s="1631"/>
      <c r="R39" s="1631"/>
      <c r="S39" s="1631"/>
      <c r="T39" s="1631"/>
      <c r="U39" s="1631"/>
      <c r="V39" s="1631"/>
      <c r="W39" s="1631"/>
      <c r="X39" s="1632"/>
      <c r="Y39" s="1652">
        <v>3.2399999999999998E-2</v>
      </c>
      <c r="Z39" s="1652"/>
      <c r="AA39" s="1652"/>
      <c r="AB39" s="1652"/>
      <c r="AC39" s="1652"/>
      <c r="AD39" s="1652">
        <v>3.2399999999999998E-2</v>
      </c>
      <c r="AE39" s="1652"/>
      <c r="AF39" s="1652"/>
      <c r="AG39" s="1652"/>
      <c r="AH39" s="1652"/>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0" t="s">
        <v>693</v>
      </c>
      <c r="C40" s="1631"/>
      <c r="D40" s="1631"/>
      <c r="E40" s="1631"/>
      <c r="F40" s="1631"/>
      <c r="G40" s="1631"/>
      <c r="H40" s="1631"/>
      <c r="I40" s="1631"/>
      <c r="J40" s="1631"/>
      <c r="K40" s="1631"/>
      <c r="L40" s="1631"/>
      <c r="M40" s="1631"/>
      <c r="N40" s="1631"/>
      <c r="O40" s="1631"/>
      <c r="P40" s="1631"/>
      <c r="Q40" s="1631"/>
      <c r="R40" s="1631"/>
      <c r="S40" s="1631"/>
      <c r="T40" s="1631"/>
      <c r="U40" s="1631"/>
      <c r="V40" s="1631"/>
      <c r="W40" s="1631"/>
      <c r="X40" s="1632"/>
      <c r="Y40" s="1651">
        <f>ROUND(Y38*Y39,0)</f>
        <v>407930</v>
      </c>
      <c r="Z40" s="1651"/>
      <c r="AA40" s="1651"/>
      <c r="AB40" s="1651"/>
      <c r="AC40" s="1651"/>
      <c r="AD40" s="1648">
        <f>ROUND(AD38*AD39,0)</f>
        <v>720515</v>
      </c>
      <c r="AE40" s="1651"/>
      <c r="AF40" s="1651"/>
      <c r="AG40" s="1651"/>
      <c r="AH40" s="1651"/>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0" t="s">
        <v>694</v>
      </c>
      <c r="C41" s="1631"/>
      <c r="D41" s="1631"/>
      <c r="E41" s="1631"/>
      <c r="F41" s="1631"/>
      <c r="G41" s="1631"/>
      <c r="H41" s="1631"/>
      <c r="I41" s="1631"/>
      <c r="J41" s="1631"/>
      <c r="K41" s="1631"/>
      <c r="L41" s="1631"/>
      <c r="M41" s="1631"/>
      <c r="N41" s="1631"/>
      <c r="O41" s="1631"/>
      <c r="P41" s="1631"/>
      <c r="Q41" s="1631"/>
      <c r="R41" s="1631"/>
      <c r="S41" s="1631"/>
      <c r="T41" s="1631"/>
      <c r="U41" s="1631"/>
      <c r="V41" s="1631"/>
      <c r="W41" s="1631"/>
      <c r="X41" s="1632"/>
      <c r="Y41" s="1695">
        <f>Y40+AD40</f>
        <v>1128445</v>
      </c>
      <c r="Z41" s="1696"/>
      <c r="AA41" s="1696"/>
      <c r="AB41" s="1696"/>
      <c r="AC41" s="1696"/>
      <c r="AD41" s="1696"/>
      <c r="AE41" s="1696"/>
      <c r="AF41" s="1696"/>
      <c r="AG41" s="1696"/>
      <c r="AH41" s="1697"/>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8" t="s">
        <v>1556</v>
      </c>
      <c r="C42" s="1688"/>
      <c r="D42" s="1688"/>
      <c r="E42" s="1688"/>
      <c r="F42" s="1688"/>
      <c r="G42" s="1688"/>
      <c r="H42" s="1688"/>
      <c r="I42" s="1688"/>
      <c r="J42" s="1688"/>
      <c r="K42" s="1688"/>
      <c r="L42" s="1688"/>
      <c r="M42" s="1688"/>
      <c r="N42" s="1688"/>
      <c r="O42" s="1688"/>
      <c r="P42" s="1688"/>
      <c r="Q42" s="1688"/>
      <c r="R42" s="1688"/>
      <c r="S42" s="1688"/>
      <c r="T42" s="1688"/>
      <c r="U42" s="1688"/>
      <c r="V42" s="1688"/>
      <c r="W42" s="1688"/>
      <c r="X42" s="1688"/>
      <c r="Y42" s="1688"/>
      <c r="Z42" s="1688"/>
      <c r="AA42" s="1688"/>
      <c r="AB42" s="1688"/>
      <c r="AC42" s="1688"/>
      <c r="AD42" s="1688"/>
      <c r="AE42" s="1688"/>
      <c r="AF42" s="1688"/>
      <c r="AG42" s="1688"/>
      <c r="AH42" s="1688"/>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5" t="s">
        <v>1587</v>
      </c>
      <c r="B44" s="1645"/>
      <c r="C44" s="1645"/>
      <c r="D44" s="1645"/>
      <c r="E44" s="1645"/>
      <c r="F44" s="1645"/>
      <c r="G44" s="1645"/>
      <c r="H44" s="1645"/>
      <c r="I44" s="1645"/>
      <c r="J44" s="1645"/>
      <c r="K44" s="1645"/>
      <c r="L44" s="1645"/>
      <c r="M44" s="1645"/>
      <c r="N44" s="1645"/>
      <c r="O44" s="1645"/>
      <c r="P44" s="1645"/>
      <c r="Q44" s="1645"/>
      <c r="R44" s="1645"/>
      <c r="S44" s="1645"/>
      <c r="T44" s="1645"/>
      <c r="U44" s="1645"/>
      <c r="V44" s="1645"/>
      <c r="W44" s="1645"/>
      <c r="X44" s="1645"/>
      <c r="Y44" s="1645"/>
      <c r="Z44" s="1645"/>
      <c r="AA44" s="1645"/>
      <c r="AB44" s="1645"/>
      <c r="AC44" s="1645"/>
      <c r="AD44" s="1645"/>
      <c r="AE44" s="1645"/>
      <c r="AF44" s="1645"/>
      <c r="AG44" s="1645"/>
      <c r="AH44" s="1645"/>
      <c r="AI44" s="1645"/>
      <c r="AJ44" s="1645"/>
      <c r="AK44" s="1645"/>
      <c r="AL44" s="1645"/>
      <c r="AM44" s="1645"/>
      <c r="AN44" s="1645"/>
      <c r="AO44" s="1645"/>
      <c r="AP44" s="1645"/>
      <c r="AQ44" s="1645"/>
      <c r="AR44" s="1645"/>
      <c r="AS44" s="1645"/>
      <c r="AT44" s="1645"/>
      <c r="AU44" s="1645"/>
      <c r="AV44" s="1645"/>
      <c r="AW44" s="1645"/>
      <c r="AX44" s="1645"/>
      <c r="AY44" s="1645"/>
      <c r="AZ44" s="1645"/>
      <c r="BA44" s="1645"/>
      <c r="BB44" s="1645"/>
      <c r="BC44" s="1645"/>
      <c r="BD44" s="1645"/>
      <c r="BE44" s="1645"/>
      <c r="BF44" s="1645"/>
      <c r="BG44" s="1645"/>
      <c r="BH44" s="1645"/>
      <c r="BI44" s="1645"/>
      <c r="BJ44" s="1645"/>
      <c r="BK44" s="1645"/>
      <c r="BL44" s="1645"/>
      <c r="BM44" s="1645"/>
      <c r="BN44" s="1645"/>
      <c r="BO44" s="1645"/>
      <c r="BP44" s="1645"/>
      <c r="BQ44" s="1645"/>
      <c r="BR44" s="1645"/>
      <c r="BS44" s="1645"/>
      <c r="BT44" s="1645"/>
      <c r="BU44" s="1645"/>
      <c r="BV44" s="1645"/>
      <c r="BW44" s="1645"/>
      <c r="BX44" s="1645"/>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9">
        <f>'Sources and Uses Budget'!B105-'Sources and Uses Budget'!B15</f>
        <v>36762580</v>
      </c>
      <c r="AC47" s="1640"/>
      <c r="AD47" s="1640"/>
      <c r="AE47" s="1640"/>
      <c r="AF47" s="1641"/>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9">
        <f>Application!AG630-MIN('Sources and Uses Budget'!B15,Application!AG390)</f>
        <v>26268041</v>
      </c>
      <c r="AC48" s="1640"/>
      <c r="AD48" s="1640"/>
      <c r="AE48" s="1640"/>
      <c r="AF48" s="1641"/>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9">
        <f>AB47-AB48</f>
        <v>10494539</v>
      </c>
      <c r="AC49" s="1640"/>
      <c r="AD49" s="1640"/>
      <c r="AE49" s="1640"/>
      <c r="AF49" s="1641"/>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4">
        <v>0.93</v>
      </c>
      <c r="AC50" s="1625"/>
      <c r="AD50" s="1625"/>
      <c r="AE50" s="1625"/>
      <c r="AF50" s="1626"/>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8" t="s">
        <v>1183</v>
      </c>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8"/>
      <c r="F52" s="1638"/>
      <c r="G52" s="1638"/>
      <c r="H52" s="1638"/>
      <c r="I52" s="1638"/>
      <c r="J52" s="1638"/>
      <c r="K52" s="1638"/>
      <c r="L52" s="1638"/>
      <c r="M52" s="1638"/>
      <c r="N52" s="1638"/>
      <c r="O52" s="1638"/>
      <c r="P52" s="1638"/>
      <c r="Q52" s="1638"/>
      <c r="R52" s="1638"/>
      <c r="S52" s="1638"/>
      <c r="T52" s="1638"/>
      <c r="U52" s="1638"/>
      <c r="V52" s="1638"/>
      <c r="W52" s="1638"/>
      <c r="X52" s="1638"/>
      <c r="Y52" s="1638"/>
      <c r="Z52" s="1638"/>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9">
        <f>ROUND(IF(ISERROR((AB49/AB50)),0,(AB49/AB50)),0)</f>
        <v>11284451</v>
      </c>
      <c r="AC54" s="1640"/>
      <c r="AD54" s="1640"/>
      <c r="AE54" s="1640"/>
      <c r="AF54" s="1641"/>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9">
        <f>(AB54/10)</f>
        <v>1128445.1000000001</v>
      </c>
      <c r="AC55" s="1640"/>
      <c r="AD55" s="1640"/>
      <c r="AE55" s="1640"/>
      <c r="AF55" s="1641"/>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2">
        <f>(IF((Y41&lt;AB55),Y41,AB55))</f>
        <v>1128445</v>
      </c>
      <c r="AC56" s="1643"/>
      <c r="AD56" s="1643"/>
      <c r="AE56" s="1643"/>
      <c r="AF56" s="1644"/>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9">
        <f>ROUND((10*AB56*AB50),0)</f>
        <v>10494539</v>
      </c>
      <c r="AC57" s="1640"/>
      <c r="AD57" s="1640"/>
      <c r="AE57" s="1640"/>
      <c r="AF57" s="1641"/>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0">
        <f>AB49-AB57</f>
        <v>0</v>
      </c>
      <c r="AC59" s="1620"/>
      <c r="AD59" s="1620"/>
      <c r="AE59" s="1620"/>
      <c r="AF59" s="1620"/>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5" t="str">
        <f>IF(Application!AF204="yes","Farmworker State Credit", "$500M State Credit" )</f>
        <v>$500M State Credit</v>
      </c>
      <c r="B61" s="1645"/>
      <c r="C61" s="1645"/>
      <c r="D61" s="1645"/>
      <c r="E61" s="1645"/>
      <c r="F61" s="1645"/>
      <c r="G61" s="1645"/>
      <c r="H61" s="1645"/>
      <c r="I61" s="1645"/>
      <c r="J61" s="1645"/>
      <c r="K61" s="1645"/>
      <c r="L61" s="1645"/>
      <c r="M61" s="164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N61" s="1645"/>
      <c r="AO61" s="1645"/>
      <c r="AP61" s="1645"/>
      <c r="AQ61" s="1645"/>
      <c r="AR61" s="1645"/>
      <c r="AS61" s="1645"/>
      <c r="AT61" s="1645"/>
      <c r="AU61" s="1645"/>
      <c r="AV61" s="1645"/>
      <c r="AW61" s="1645"/>
      <c r="AX61" s="1645"/>
      <c r="AY61" s="1645"/>
      <c r="AZ61" s="1645"/>
      <c r="BA61" s="1645"/>
      <c r="BB61" s="1645"/>
      <c r="BC61" s="1645"/>
      <c r="BD61" s="1645"/>
      <c r="BE61" s="1645"/>
      <c r="BF61" s="1645"/>
      <c r="BG61" s="1645"/>
      <c r="BH61" s="1645"/>
      <c r="BI61" s="1645"/>
      <c r="BJ61" s="1645"/>
      <c r="BK61" s="1645"/>
      <c r="BL61" s="1645"/>
      <c r="BM61" s="1645"/>
      <c r="BN61" s="1645"/>
      <c r="BO61" s="1645"/>
      <c r="BP61" s="1645"/>
      <c r="BQ61" s="1645"/>
      <c r="BR61" s="1645"/>
      <c r="BS61" s="1645"/>
      <c r="BT61" s="1645"/>
      <c r="BU61" s="1645"/>
      <c r="BV61" s="1645"/>
      <c r="BW61" s="1645"/>
      <c r="BX61" s="1645"/>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33" t="s">
        <v>1102</v>
      </c>
      <c r="Z63" s="1633"/>
      <c r="AA63" s="1633"/>
      <c r="AB63" s="1633"/>
      <c r="AC63" s="1633"/>
      <c r="AD63" s="1633" t="s">
        <v>394</v>
      </c>
      <c r="AE63" s="1633"/>
      <c r="AF63" s="1633"/>
      <c r="AG63" s="1633"/>
      <c r="AH63" s="1633"/>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34">
        <f>IF(OR(Application!M350="yes",Application!AF204="yes"),(T23*T27)+Y28,0)</f>
        <v>0</v>
      </c>
      <c r="Z64" s="1635"/>
      <c r="AA64" s="1635"/>
      <c r="AB64" s="1635"/>
      <c r="AC64" s="1636"/>
      <c r="AD64" s="1634">
        <f>IF(AND(Application!AF204="yes",Application!M353="yes"),AD28+AI28,0)</f>
        <v>0</v>
      </c>
      <c r="AE64" s="1635"/>
      <c r="AF64" s="1635"/>
      <c r="AG64" s="1635"/>
      <c r="AH64" s="1636"/>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7" t="s">
        <v>1537</v>
      </c>
      <c r="F65" s="1637"/>
      <c r="G65" s="1637"/>
      <c r="H65" s="1637"/>
      <c r="I65" s="1637"/>
      <c r="J65" s="1637"/>
      <c r="K65" s="1637"/>
      <c r="L65" s="1637"/>
      <c r="M65" s="1637"/>
      <c r="N65" s="1637"/>
      <c r="O65" s="1637"/>
      <c r="P65" s="1637"/>
      <c r="Q65" s="1637"/>
      <c r="R65" s="1637"/>
      <c r="S65" s="1637"/>
      <c r="T65" s="1637"/>
      <c r="U65" s="1637"/>
      <c r="V65" s="1637"/>
      <c r="W65" s="1637"/>
      <c r="X65" s="1637"/>
      <c r="Y65" s="1637"/>
      <c r="Z65" s="1637"/>
      <c r="AA65" s="1637"/>
      <c r="AB65" s="1637"/>
      <c r="AC65" s="1637"/>
      <c r="AD65" s="1637"/>
      <c r="AE65" s="1637"/>
      <c r="AF65" s="1637"/>
      <c r="AG65" s="1637"/>
      <c r="AH65" s="1637"/>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7"/>
      <c r="F66" s="1637"/>
      <c r="G66" s="1637"/>
      <c r="H66" s="1637"/>
      <c r="I66" s="1637"/>
      <c r="J66" s="1637"/>
      <c r="K66" s="1637"/>
      <c r="L66" s="1637"/>
      <c r="M66" s="1637"/>
      <c r="N66" s="1637"/>
      <c r="O66" s="1637"/>
      <c r="P66" s="1637"/>
      <c r="Q66" s="1637"/>
      <c r="R66" s="1637"/>
      <c r="S66" s="1637"/>
      <c r="T66" s="1637"/>
      <c r="U66" s="1637"/>
      <c r="V66" s="1637"/>
      <c r="W66" s="1637"/>
      <c r="X66" s="1637"/>
      <c r="Y66" s="1637"/>
      <c r="Z66" s="1637"/>
      <c r="AA66" s="1637"/>
      <c r="AB66" s="1637"/>
      <c r="AC66" s="1637"/>
      <c r="AD66" s="1637"/>
      <c r="AE66" s="1637"/>
      <c r="AF66" s="1637"/>
      <c r="AG66" s="1637"/>
      <c r="AH66" s="1637"/>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1">
        <f>IF(Application!AF204="yes",0.75,0.3)</f>
        <v>0.3</v>
      </c>
      <c r="Z67" s="1621"/>
      <c r="AA67" s="1621"/>
      <c r="AB67" s="1621"/>
      <c r="AC67" s="1621"/>
      <c r="AD67" s="1621">
        <f>IF(Application!AF204="yes",0.75,0.3)</f>
        <v>0.3</v>
      </c>
      <c r="AE67" s="1621"/>
      <c r="AF67" s="1621"/>
      <c r="AG67" s="1621"/>
      <c r="AH67" s="1621"/>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22">
        <f>ROUND(Y64*Y67,0)</f>
        <v>0</v>
      </c>
      <c r="Z68" s="1623"/>
      <c r="AA68" s="1623"/>
      <c r="AB68" s="1623"/>
      <c r="AC68" s="1623"/>
      <c r="AD68" s="1622" t="str">
        <f>IF(Application!D210="At-Risk",AD64*AD67,"$0")</f>
        <v>$0</v>
      </c>
      <c r="AE68" s="1623"/>
      <c r="AF68" s="1623"/>
      <c r="AG68" s="1623"/>
      <c r="AH68" s="1623"/>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4"/>
      <c r="AC71" s="1625"/>
      <c r="AD71" s="1625"/>
      <c r="AE71" s="1625"/>
      <c r="AF71" s="1626"/>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7" t="s">
        <v>1540</v>
      </c>
      <c r="F72" s="1627"/>
      <c r="G72" s="1627"/>
      <c r="H72" s="1627"/>
      <c r="I72" s="1627"/>
      <c r="J72" s="1627"/>
      <c r="K72" s="1627"/>
      <c r="L72" s="1627"/>
      <c r="M72" s="1627"/>
      <c r="N72" s="1627"/>
      <c r="O72" s="1627"/>
      <c r="P72" s="1627"/>
      <c r="Q72" s="1627"/>
      <c r="R72" s="1627"/>
      <c r="S72" s="1627"/>
      <c r="T72" s="1627"/>
      <c r="U72" s="1627"/>
      <c r="V72" s="1627"/>
      <c r="W72" s="1627"/>
      <c r="X72" s="1627"/>
      <c r="Y72" s="1627"/>
      <c r="Z72" s="1627"/>
      <c r="AA72" s="1627"/>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7"/>
      <c r="F73" s="1627"/>
      <c r="G73" s="1627"/>
      <c r="H73" s="1627"/>
      <c r="I73" s="1627"/>
      <c r="J73" s="1627"/>
      <c r="K73" s="1627"/>
      <c r="L73" s="1627"/>
      <c r="M73" s="1627"/>
      <c r="N73" s="1627"/>
      <c r="O73" s="1627"/>
      <c r="P73" s="1627"/>
      <c r="Q73" s="1627"/>
      <c r="R73" s="1627"/>
      <c r="S73" s="1627"/>
      <c r="T73" s="1627"/>
      <c r="U73" s="1627"/>
      <c r="V73" s="1627"/>
      <c r="W73" s="1627"/>
      <c r="X73" s="1627"/>
      <c r="Y73" s="1627"/>
      <c r="Z73" s="1627"/>
      <c r="AA73" s="1627"/>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7"/>
      <c r="F74" s="1627"/>
      <c r="G74" s="1627"/>
      <c r="H74" s="1627"/>
      <c r="I74" s="1627"/>
      <c r="J74" s="1627"/>
      <c r="K74" s="1627"/>
      <c r="L74" s="1627"/>
      <c r="M74" s="1627"/>
      <c r="N74" s="1627"/>
      <c r="O74" s="1627"/>
      <c r="P74" s="1627"/>
      <c r="Q74" s="1627"/>
      <c r="R74" s="1627"/>
      <c r="S74" s="1627"/>
      <c r="T74" s="1627"/>
      <c r="U74" s="1627"/>
      <c r="V74" s="1627"/>
      <c r="W74" s="1627"/>
      <c r="X74" s="1627"/>
      <c r="Y74" s="1627"/>
      <c r="Z74" s="1627"/>
      <c r="AA74" s="1627"/>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5">
        <f>ROUND(IF(ISERROR((AB59/AB71)),0,(AB59/AB71)),0)</f>
        <v>0</v>
      </c>
      <c r="AC76" s="1615"/>
      <c r="AD76" s="1615"/>
      <c r="AE76" s="1615"/>
      <c r="AF76" s="1615"/>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6">
        <f>IF((Y68+AD68&lt;AB76),Y68+AD68,AB76)</f>
        <v>0</v>
      </c>
      <c r="AC77" s="1617"/>
      <c r="AD77" s="1617"/>
      <c r="AE77" s="1617"/>
      <c r="AF77" s="1618"/>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19">
        <f>AB77*AB71</f>
        <v>0</v>
      </c>
      <c r="AC78" s="1619"/>
      <c r="AD78" s="1619"/>
      <c r="AE78" s="1619"/>
      <c r="AF78" s="1619"/>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0">
        <f>AB49-(AB57+AB78)</f>
        <v>0</v>
      </c>
      <c r="AC80" s="1620"/>
      <c r="AD80" s="1620"/>
      <c r="AE80" s="1620"/>
      <c r="AF80" s="1620"/>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5" t="s">
        <v>1588</v>
      </c>
      <c r="B83" s="1645"/>
      <c r="C83" s="1645"/>
      <c r="D83" s="1645"/>
      <c r="E83" s="1645"/>
      <c r="F83" s="1645"/>
      <c r="G83" s="1645"/>
      <c r="H83" s="1645"/>
      <c r="I83" s="164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N83" s="1645"/>
      <c r="AO83" s="1645"/>
      <c r="AP83" s="1645"/>
      <c r="AQ83" s="1645"/>
      <c r="AR83" s="1645"/>
      <c r="AS83" s="1645"/>
      <c r="AT83" s="1645"/>
      <c r="AU83" s="1645"/>
      <c r="AV83" s="1645"/>
      <c r="AW83" s="1645"/>
      <c r="AX83" s="1645"/>
      <c r="AY83" s="1645"/>
      <c r="AZ83" s="1645"/>
      <c r="BA83" s="1645"/>
      <c r="BB83" s="1645"/>
      <c r="BC83" s="1645"/>
      <c r="BD83" s="1645"/>
      <c r="BE83" s="1645"/>
      <c r="BF83" s="1645"/>
      <c r="BG83" s="1645"/>
      <c r="BH83" s="1645"/>
      <c r="BI83" s="1645"/>
      <c r="BJ83" s="1645"/>
      <c r="BK83" s="1645"/>
      <c r="BL83" s="1645"/>
      <c r="BM83" s="1645"/>
      <c r="BN83" s="1645"/>
      <c r="BO83" s="1645"/>
      <c r="BP83" s="1645"/>
      <c r="BQ83" s="1645"/>
      <c r="BR83" s="1645"/>
      <c r="BS83" s="1645"/>
      <c r="BT83" s="1645"/>
      <c r="BU83" s="1645"/>
      <c r="BV83" s="1645"/>
      <c r="BW83" s="1645"/>
      <c r="BX83" s="1645"/>
    </row>
    <row r="84" spans="1:98" ht="13.5" thickTop="1"/>
    <row r="85" spans="1:98" ht="12.75">
      <c r="A85" s="819" t="s">
        <v>643</v>
      </c>
      <c r="C85" s="344" t="s">
        <v>1586</v>
      </c>
    </row>
    <row r="86" spans="1:98" ht="12.75">
      <c r="D86" s="344" t="s">
        <v>1642</v>
      </c>
      <c r="AB86" s="1684">
        <f>IF(A61="$500M State Credit",AB77/(Application!AG424-Application!AG425),"N/A")</f>
        <v>0</v>
      </c>
      <c r="AC86" s="1684"/>
      <c r="AD86" s="1684"/>
      <c r="AE86" s="1684"/>
      <c r="AF86" s="1684"/>
    </row>
    <row r="87" spans="1:98" ht="13.5" thickBot="1">
      <c r="D87" s="344" t="s">
        <v>1643</v>
      </c>
      <c r="AB87" s="1683" t="e">
        <f>IF(A61="$500M State Credit",(Application!AG424-Application!AG425)/AB77,"N/A")</f>
        <v>#DIV/0!</v>
      </c>
      <c r="AC87" s="1683"/>
      <c r="AD87" s="1683"/>
      <c r="AE87" s="1683"/>
      <c r="AF87" s="1683"/>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XFD205"/>
  <sheetViews>
    <sheetView topLeftCell="A7" zoomScale="85" zoomScaleNormal="85" zoomScaleSheetLayoutView="100" workbookViewId="0">
      <selection activeCell="E46" sqref="E46"/>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1143660</v>
      </c>
      <c r="G4" s="366">
        <f>E4*$C$4</f>
        <v>1172251.5</v>
      </c>
      <c r="I4" s="366">
        <f>G4*$C$4</f>
        <v>1201557.7874999999</v>
      </c>
      <c r="K4" s="366">
        <f>I4*$C$4</f>
        <v>1231596.7321874998</v>
      </c>
      <c r="M4" s="366">
        <f>K4*$C$4</f>
        <v>1262386.6504921871</v>
      </c>
      <c r="O4" s="366">
        <f>M4*$C$4</f>
        <v>1293946.3167544918</v>
      </c>
      <c r="Q4" s="366">
        <f>O4*$C$4</f>
        <v>1326294.9746733538</v>
      </c>
      <c r="S4" s="366">
        <f>Q4*$C$4</f>
        <v>1359452.3490401877</v>
      </c>
      <c r="U4" s="366">
        <f>S4*$C$4</f>
        <v>1393438.6577661922</v>
      </c>
      <c r="W4" s="366">
        <f>U4*$C$4</f>
        <v>1428274.624210347</v>
      </c>
      <c r="Y4" s="366">
        <f>W4*$C$4</f>
        <v>1463981.4898156056</v>
      </c>
      <c r="AA4" s="366">
        <f>Y4*$C$4</f>
        <v>1500581.0270609956</v>
      </c>
      <c r="AC4" s="366">
        <f>AA4*$C$4</f>
        <v>1538095.5527375203</v>
      </c>
      <c r="AE4" s="366">
        <f>AC4*$C$4</f>
        <v>1576547.9415559582</v>
      </c>
      <c r="AG4" s="366">
        <f>AE4*$C$4</f>
        <v>1615961.640094857</v>
      </c>
    </row>
    <row r="5" spans="1:34" s="350" customFormat="1" ht="14.25">
      <c r="B5" s="350" t="s">
        <v>925</v>
      </c>
      <c r="C5" s="391">
        <f>IF(Application!$D$210="Special Needs",0.1,0.05)</f>
        <v>0.05</v>
      </c>
      <c r="E5" s="368">
        <f>-E4*$C$5</f>
        <v>-57183</v>
      </c>
      <c r="F5" s="368"/>
      <c r="G5" s="368">
        <f>-G4*$C$5</f>
        <v>-58612.575000000004</v>
      </c>
      <c r="H5" s="368"/>
      <c r="I5" s="368">
        <f>-I4*$C$5</f>
        <v>-60077.889374999999</v>
      </c>
      <c r="J5" s="368"/>
      <c r="K5" s="368">
        <f>-K4*$C$5</f>
        <v>-61579.836609374994</v>
      </c>
      <c r="L5" s="368"/>
      <c r="M5" s="368">
        <f>-M4*$C$5</f>
        <v>-63119.332524609359</v>
      </c>
      <c r="N5" s="368"/>
      <c r="O5" s="368">
        <f>-O4*$C$5</f>
        <v>-64697.315837724593</v>
      </c>
      <c r="P5" s="368"/>
      <c r="Q5" s="368">
        <f>-Q4*$C$5</f>
        <v>-66314.7487336677</v>
      </c>
      <c r="R5" s="368"/>
      <c r="S5" s="368">
        <f>-S4*$C$5</f>
        <v>-67972.617452009392</v>
      </c>
      <c r="T5" s="368"/>
      <c r="U5" s="368">
        <f>-U4*$C$5</f>
        <v>-69671.932888309617</v>
      </c>
      <c r="V5" s="368"/>
      <c r="W5" s="368">
        <f>-W4*$C$5</f>
        <v>-71413.731210517348</v>
      </c>
      <c r="X5" s="368"/>
      <c r="Y5" s="368">
        <f>-Y4*$C$5</f>
        <v>-73199.074490780287</v>
      </c>
      <c r="Z5" s="368"/>
      <c r="AA5" s="368">
        <f>-AA4*$C$5</f>
        <v>-75029.051353049785</v>
      </c>
      <c r="AB5" s="368"/>
      <c r="AC5" s="368">
        <f>-AC4*$C$5</f>
        <v>-76904.777636876024</v>
      </c>
      <c r="AD5" s="368"/>
      <c r="AE5" s="368">
        <f>-AE4*$C$5</f>
        <v>-78827.397077797912</v>
      </c>
      <c r="AF5" s="368"/>
      <c r="AG5" s="368">
        <f>-AG4*$C$5</f>
        <v>-80798.082004742857</v>
      </c>
    </row>
    <row r="6" spans="1:34" s="350" customFormat="1" ht="14.25">
      <c r="A6" s="350" t="s">
        <v>923</v>
      </c>
      <c r="C6" s="390">
        <v>1.0249999999999999</v>
      </c>
      <c r="E6" s="369">
        <f>Application!Z789</f>
        <v>844080</v>
      </c>
      <c r="F6" s="369"/>
      <c r="G6" s="369">
        <f>E6*$C$6</f>
        <v>865181.99999999988</v>
      </c>
      <c r="H6" s="369"/>
      <c r="I6" s="369">
        <f>G6*$C$6</f>
        <v>886811.54999999981</v>
      </c>
      <c r="J6" s="369"/>
      <c r="K6" s="369">
        <f>I6*$C$6</f>
        <v>908981.83874999976</v>
      </c>
      <c r="L6" s="369"/>
      <c r="M6" s="369">
        <f>K6*$C$6</f>
        <v>931706.38471874967</v>
      </c>
      <c r="N6" s="369"/>
      <c r="O6" s="369">
        <f>M6*$C$6</f>
        <v>954999.04433671827</v>
      </c>
      <c r="P6" s="369"/>
      <c r="Q6" s="369">
        <f>O6*$C$6</f>
        <v>978874.02044513612</v>
      </c>
      <c r="R6" s="369"/>
      <c r="S6" s="369">
        <f>Q6*$C$6</f>
        <v>1003345.8709562644</v>
      </c>
      <c r="T6" s="369"/>
      <c r="U6" s="369">
        <f>S6*$C$6</f>
        <v>1028429.517730171</v>
      </c>
      <c r="V6" s="369"/>
      <c r="W6" s="369">
        <f>U6*$C$6</f>
        <v>1054140.2556734253</v>
      </c>
      <c r="X6" s="369"/>
      <c r="Y6" s="369">
        <f>W6*$C$6</f>
        <v>1080493.7620652609</v>
      </c>
      <c r="Z6" s="369"/>
      <c r="AA6" s="369">
        <f>Y6*$C$6</f>
        <v>1107506.1061168923</v>
      </c>
      <c r="AB6" s="369"/>
      <c r="AC6" s="369">
        <f>AA6*$C$6</f>
        <v>1135193.7587698146</v>
      </c>
      <c r="AD6" s="369"/>
      <c r="AE6" s="369">
        <f>AC6*$C$6</f>
        <v>1163573.6027390598</v>
      </c>
      <c r="AF6" s="369"/>
      <c r="AG6" s="369">
        <f>AE6*$C$6</f>
        <v>1192662.9428075363</v>
      </c>
    </row>
    <row r="7" spans="1:34" s="350" customFormat="1" ht="14.25">
      <c r="B7" s="350" t="s">
        <v>925</v>
      </c>
      <c r="C7" s="391">
        <f>IF(Application!$D$210="Special Needs",0.1,0.05)</f>
        <v>0.05</v>
      </c>
      <c r="E7" s="368">
        <f>-E6*$C$7</f>
        <v>-42204</v>
      </c>
      <c r="F7" s="368"/>
      <c r="G7" s="368">
        <f>-G6*$C$7</f>
        <v>-43259.1</v>
      </c>
      <c r="H7" s="368"/>
      <c r="I7" s="368">
        <f>-I6*$C$7</f>
        <v>-44340.577499999992</v>
      </c>
      <c r="J7" s="368"/>
      <c r="K7" s="368">
        <f>-K6*$C$7</f>
        <v>-45449.091937499994</v>
      </c>
      <c r="L7" s="368"/>
      <c r="M7" s="368">
        <f>-M6*$C$7</f>
        <v>-46585.319235937488</v>
      </c>
      <c r="N7" s="368"/>
      <c r="O7" s="368">
        <f>-O6*$C$7</f>
        <v>-47749.952216835918</v>
      </c>
      <c r="P7" s="368"/>
      <c r="Q7" s="368">
        <f>-Q6*$C$7</f>
        <v>-48943.701022256806</v>
      </c>
      <c r="R7" s="368"/>
      <c r="S7" s="368">
        <f>-S6*$C$7</f>
        <v>-50167.293547813228</v>
      </c>
      <c r="T7" s="368"/>
      <c r="U7" s="368">
        <f>-U6*$C$7</f>
        <v>-51421.475886508553</v>
      </c>
      <c r="V7" s="368"/>
      <c r="W7" s="368">
        <f>-W6*$C$7</f>
        <v>-52707.012783671264</v>
      </c>
      <c r="X7" s="368"/>
      <c r="Y7" s="368">
        <f>-Y6*$C$7</f>
        <v>-54024.688103263048</v>
      </c>
      <c r="Z7" s="368"/>
      <c r="AA7" s="368">
        <f>-AA6*$C$7</f>
        <v>-55375.305305844617</v>
      </c>
      <c r="AB7" s="368"/>
      <c r="AC7" s="368">
        <f>-AC6*$C$7</f>
        <v>-56759.687938490737</v>
      </c>
      <c r="AD7" s="368"/>
      <c r="AE7" s="368">
        <f>-AE6*$C$7</f>
        <v>-58178.680136952993</v>
      </c>
      <c r="AF7" s="368"/>
      <c r="AG7" s="368">
        <f>-AG6*$C$7</f>
        <v>-59633.147140376823</v>
      </c>
    </row>
    <row r="8" spans="1:34" s="350" customFormat="1" ht="14.25">
      <c r="A8" s="350" t="s">
        <v>307</v>
      </c>
      <c r="C8" s="390">
        <v>1.0249999999999999</v>
      </c>
      <c r="E8" s="369">
        <f>Application!Z797</f>
        <v>22576.190476190477</v>
      </c>
      <c r="F8" s="369"/>
      <c r="G8" s="369">
        <f>E8*$C$8</f>
        <v>23140.595238095237</v>
      </c>
      <c r="H8" s="369"/>
      <c r="I8" s="369">
        <f>G8*$C$8</f>
        <v>23719.110119047615</v>
      </c>
      <c r="J8" s="369"/>
      <c r="K8" s="369">
        <f>I8*$C$8</f>
        <v>24312.087872023803</v>
      </c>
      <c r="L8" s="369"/>
      <c r="M8" s="369">
        <f>K8*$C$8</f>
        <v>24919.890068824396</v>
      </c>
      <c r="N8" s="369"/>
      <c r="O8" s="369">
        <f>M8*$C$8</f>
        <v>25542.887320545004</v>
      </c>
      <c r="P8" s="369"/>
      <c r="Q8" s="369">
        <f>O8*$C$8</f>
        <v>26181.459503558628</v>
      </c>
      <c r="R8" s="369"/>
      <c r="S8" s="369">
        <f>Q8*$C$8</f>
        <v>26835.995991147593</v>
      </c>
      <c r="T8" s="369"/>
      <c r="U8" s="369">
        <f>S8*$C$8</f>
        <v>27506.89589092628</v>
      </c>
      <c r="V8" s="369"/>
      <c r="W8" s="369">
        <f>U8*$C$8</f>
        <v>28194.568288199436</v>
      </c>
      <c r="X8" s="369"/>
      <c r="Y8" s="369">
        <f>W8*$C$8</f>
        <v>28899.43249540442</v>
      </c>
      <c r="Z8" s="369"/>
      <c r="AA8" s="369">
        <f>Y8*$C$8</f>
        <v>29621.918307789529</v>
      </c>
      <c r="AB8" s="369"/>
      <c r="AC8" s="369">
        <f>AA8*$C$8</f>
        <v>30362.466265484265</v>
      </c>
      <c r="AD8" s="369"/>
      <c r="AE8" s="369">
        <f>AC8*$C$8</f>
        <v>31121.527922121368</v>
      </c>
      <c r="AF8" s="369"/>
      <c r="AG8" s="369">
        <f>AE8*$C$8</f>
        <v>31899.566120174401</v>
      </c>
    </row>
    <row r="9" spans="1:34" s="350" customFormat="1" ht="14.25">
      <c r="B9" s="350" t="s">
        <v>925</v>
      </c>
      <c r="C9" s="391">
        <f>IF(Application!$D$210="Special Needs",0.1,0.05)</f>
        <v>0.05</v>
      </c>
      <c r="E9" s="388">
        <f>-E8*$C$9</f>
        <v>-1128.8095238095239</v>
      </c>
      <c r="F9" s="368"/>
      <c r="G9" s="388">
        <f>-G8*$C$9</f>
        <v>-1157.0297619047619</v>
      </c>
      <c r="H9" s="368"/>
      <c r="I9" s="388">
        <f>-I8*$C$9</f>
        <v>-1185.9555059523807</v>
      </c>
      <c r="J9" s="368"/>
      <c r="K9" s="388">
        <f>-K8*$C$9</f>
        <v>-1215.6043936011902</v>
      </c>
      <c r="L9" s="368"/>
      <c r="M9" s="388">
        <f>-M8*$C$9</f>
        <v>-1245.9945034412199</v>
      </c>
      <c r="N9" s="368"/>
      <c r="O9" s="388">
        <f>-O8*$C$9</f>
        <v>-1277.1443660272503</v>
      </c>
      <c r="P9" s="368"/>
      <c r="Q9" s="388">
        <f>-Q8*$C$9</f>
        <v>-1309.0729751779315</v>
      </c>
      <c r="R9" s="368"/>
      <c r="S9" s="388">
        <f>-S8*$C$9</f>
        <v>-1341.7997995573796</v>
      </c>
      <c r="T9" s="368"/>
      <c r="U9" s="388">
        <f>-U8*$C$9</f>
        <v>-1375.344794546314</v>
      </c>
      <c r="V9" s="368"/>
      <c r="W9" s="388">
        <f>-W8*$C$9</f>
        <v>-1409.7284144099719</v>
      </c>
      <c r="X9" s="368"/>
      <c r="Y9" s="388">
        <f>-Y8*$C$9</f>
        <v>-1444.9716247702211</v>
      </c>
      <c r="Z9" s="368"/>
      <c r="AA9" s="388">
        <f>-AA8*$C$9</f>
        <v>-1481.0959153894764</v>
      </c>
      <c r="AB9" s="368"/>
      <c r="AC9" s="388">
        <f>-AC8*$C$9</f>
        <v>-1518.1233132742134</v>
      </c>
      <c r="AD9" s="368"/>
      <c r="AE9" s="388">
        <f>-AE8*$C$9</f>
        <v>-1556.0763961060684</v>
      </c>
      <c r="AF9" s="368"/>
      <c r="AG9" s="388">
        <f>-AG8*$C$9</f>
        <v>-1594.9783060087202</v>
      </c>
    </row>
    <row r="10" spans="1:34" s="370" customFormat="1" ht="15">
      <c r="A10" s="370" t="s">
        <v>947</v>
      </c>
      <c r="C10" s="361"/>
      <c r="E10" s="370">
        <f>SUM(E4:E9)</f>
        <v>1909800.3809523811</v>
      </c>
      <c r="G10" s="370">
        <f>SUM(G4:G9)</f>
        <v>1957545.39047619</v>
      </c>
      <c r="I10" s="370">
        <f>SUM(I4:I9)</f>
        <v>2006484.0252380949</v>
      </c>
      <c r="K10" s="370">
        <f>SUM(K4:K9)</f>
        <v>2056646.1258690471</v>
      </c>
      <c r="M10" s="370">
        <f>SUM(M4:M9)</f>
        <v>2108062.279015773</v>
      </c>
      <c r="O10" s="370">
        <f>SUM(O4:O9)</f>
        <v>2160763.8359911675</v>
      </c>
      <c r="Q10" s="370">
        <f>SUM(Q4:Q9)</f>
        <v>2214782.9318909463</v>
      </c>
      <c r="S10" s="370">
        <f>SUM(S4:S9)</f>
        <v>2270152.5051882197</v>
      </c>
      <c r="U10" s="370">
        <f>SUM(U4:U9)</f>
        <v>2326906.3178179255</v>
      </c>
      <c r="W10" s="370">
        <f>SUM(W4:W9)</f>
        <v>2385078.9757633735</v>
      </c>
      <c r="Y10" s="370">
        <f>SUM(Y4:Y9)</f>
        <v>2444705.9501574575</v>
      </c>
      <c r="AA10" s="370">
        <f>SUM(AA4:AA9)</f>
        <v>2505823.5989113939</v>
      </c>
      <c r="AC10" s="370">
        <f>SUM(AC4:AC9)</f>
        <v>2568469.1888841777</v>
      </c>
      <c r="AE10" s="370">
        <f>SUM(AE4:AE9)</f>
        <v>2632680.9186062822</v>
      </c>
      <c r="AG10" s="370">
        <f>SUM(AG4:AG9)</f>
        <v>2698497.9415714396</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61500</v>
      </c>
      <c r="G14" s="366">
        <f>E14*$C$13</f>
        <v>63652.499999999993</v>
      </c>
      <c r="I14" s="366">
        <f>G14*$C$13</f>
        <v>65880.337499999994</v>
      </c>
      <c r="K14" s="366">
        <f>I14*$C$13</f>
        <v>68186.149312499983</v>
      </c>
      <c r="M14" s="366">
        <f>K14*$C$13</f>
        <v>70572.664538437471</v>
      </c>
      <c r="O14" s="366">
        <f>M14*$C$13</f>
        <v>73042.707797282783</v>
      </c>
      <c r="Q14" s="366">
        <f>O14*$C$13</f>
        <v>75599.20257018767</v>
      </c>
      <c r="S14" s="366">
        <f>Q14*$C$13</f>
        <v>78245.174660144228</v>
      </c>
      <c r="U14" s="366">
        <f>S14*$C$13</f>
        <v>80983.755773249271</v>
      </c>
      <c r="W14" s="366">
        <f>U14*$C$13</f>
        <v>83818.187225312984</v>
      </c>
      <c r="Y14" s="366">
        <f>W14*$C$13</f>
        <v>86751.82377819893</v>
      </c>
      <c r="AA14" s="366">
        <f>Y14*$C$13</f>
        <v>89788.137610435879</v>
      </c>
      <c r="AC14" s="366">
        <f>AA14*$C$13</f>
        <v>92930.722426801134</v>
      </c>
      <c r="AE14" s="366">
        <f>AC14*$C$13</f>
        <v>96183.297711739171</v>
      </c>
      <c r="AG14" s="366">
        <f>AE14*$C$13</f>
        <v>99549.713131650031</v>
      </c>
    </row>
    <row r="15" spans="1:34" s="350" customFormat="1" ht="14.25">
      <c r="A15" s="350" t="s">
        <v>368</v>
      </c>
      <c r="C15" s="380"/>
      <c r="E15" s="369">
        <f>Application!W829</f>
        <v>66824</v>
      </c>
      <c r="F15" s="369"/>
      <c r="G15" s="369">
        <f t="shared" ref="G15:AG20" si="0">E15*$C$13</f>
        <v>69162.84</v>
      </c>
      <c r="H15" s="369"/>
      <c r="I15" s="369">
        <f t="shared" si="0"/>
        <v>71583.539399999994</v>
      </c>
      <c r="J15" s="369"/>
      <c r="K15" s="369">
        <f t="shared" si="0"/>
        <v>74088.963278999989</v>
      </c>
      <c r="L15" s="369"/>
      <c r="M15" s="369">
        <f t="shared" si="0"/>
        <v>76682.076993764989</v>
      </c>
      <c r="N15" s="369"/>
      <c r="O15" s="369">
        <f t="shared" si="0"/>
        <v>79365.949688546752</v>
      </c>
      <c r="P15" s="369"/>
      <c r="Q15" s="369">
        <f t="shared" si="0"/>
        <v>82143.757927645886</v>
      </c>
      <c r="R15" s="369"/>
      <c r="S15" s="369">
        <f t="shared" si="0"/>
        <v>85018.789455113481</v>
      </c>
      <c r="T15" s="369"/>
      <c r="U15" s="369">
        <f t="shared" si="0"/>
        <v>87994.447086042448</v>
      </c>
      <c r="V15" s="369"/>
      <c r="W15" s="369">
        <f t="shared" si="0"/>
        <v>91074.252734053924</v>
      </c>
      <c r="X15" s="369"/>
      <c r="Y15" s="369">
        <f t="shared" si="0"/>
        <v>94261.851579745809</v>
      </c>
      <c r="Z15" s="369"/>
      <c r="AA15" s="369">
        <f t="shared" si="0"/>
        <v>97561.016385036899</v>
      </c>
      <c r="AB15" s="369"/>
      <c r="AC15" s="369">
        <f t="shared" si="0"/>
        <v>100975.65195851318</v>
      </c>
      <c r="AD15" s="369"/>
      <c r="AE15" s="369">
        <f t="shared" si="0"/>
        <v>104509.79977706113</v>
      </c>
      <c r="AF15" s="369"/>
      <c r="AG15" s="369">
        <f t="shared" si="0"/>
        <v>108167.64276925825</v>
      </c>
    </row>
    <row r="16" spans="1:34" s="350" customFormat="1" ht="14.25">
      <c r="A16" s="350" t="s">
        <v>610</v>
      </c>
      <c r="C16" s="380"/>
      <c r="E16" s="369">
        <f>Application!W835</f>
        <v>74500</v>
      </c>
      <c r="F16" s="369"/>
      <c r="G16" s="369">
        <f t="shared" si="0"/>
        <v>77107.5</v>
      </c>
      <c r="H16" s="369"/>
      <c r="I16" s="369">
        <f t="shared" si="0"/>
        <v>79806.262499999997</v>
      </c>
      <c r="J16" s="369"/>
      <c r="K16" s="369">
        <f t="shared" si="0"/>
        <v>82599.481687499996</v>
      </c>
      <c r="L16" s="369"/>
      <c r="M16" s="369">
        <f t="shared" si="0"/>
        <v>85490.463546562489</v>
      </c>
      <c r="N16" s="369"/>
      <c r="O16" s="369">
        <f t="shared" si="0"/>
        <v>88482.629770692176</v>
      </c>
      <c r="P16" s="369"/>
      <c r="Q16" s="369">
        <f t="shared" si="0"/>
        <v>91579.521812666397</v>
      </c>
      <c r="R16" s="369"/>
      <c r="S16" s="369">
        <f t="shared" si="0"/>
        <v>94784.805076109711</v>
      </c>
      <c r="T16" s="369"/>
      <c r="U16" s="369">
        <f t="shared" si="0"/>
        <v>98102.273253773543</v>
      </c>
      <c r="V16" s="369"/>
      <c r="W16" s="369">
        <f t="shared" si="0"/>
        <v>101535.85281765561</v>
      </c>
      <c r="X16" s="369"/>
      <c r="Y16" s="369">
        <f t="shared" si="0"/>
        <v>105089.60766627356</v>
      </c>
      <c r="Z16" s="369"/>
      <c r="AA16" s="369">
        <f t="shared" si="0"/>
        <v>108767.74393459312</v>
      </c>
      <c r="AB16" s="369"/>
      <c r="AC16" s="369">
        <f t="shared" si="0"/>
        <v>112574.61497230387</v>
      </c>
      <c r="AD16" s="369"/>
      <c r="AE16" s="369">
        <f t="shared" si="0"/>
        <v>116514.72649633449</v>
      </c>
      <c r="AF16" s="369"/>
      <c r="AG16" s="369">
        <f t="shared" si="0"/>
        <v>120592.74192370618</v>
      </c>
    </row>
    <row r="17" spans="1:16384" s="350" customFormat="1" ht="14.25">
      <c r="A17" s="350" t="s">
        <v>929</v>
      </c>
      <c r="C17" s="380"/>
      <c r="E17" s="369">
        <f>Application!W840</f>
        <v>148424</v>
      </c>
      <c r="F17" s="369"/>
      <c r="G17" s="369">
        <f t="shared" si="0"/>
        <v>153618.84</v>
      </c>
      <c r="H17" s="369"/>
      <c r="I17" s="369">
        <f t="shared" si="0"/>
        <v>158995.49939999997</v>
      </c>
      <c r="J17" s="369"/>
      <c r="K17" s="369">
        <f t="shared" si="0"/>
        <v>164560.34187899996</v>
      </c>
      <c r="L17" s="369"/>
      <c r="M17" s="369">
        <f t="shared" si="0"/>
        <v>170319.95384476494</v>
      </c>
      <c r="N17" s="369"/>
      <c r="O17" s="369">
        <f t="shared" si="0"/>
        <v>176281.1522293317</v>
      </c>
      <c r="P17" s="369"/>
      <c r="Q17" s="369">
        <f t="shared" si="0"/>
        <v>182450.99255735829</v>
      </c>
      <c r="R17" s="369"/>
      <c r="S17" s="369">
        <f t="shared" si="0"/>
        <v>188836.77729686582</v>
      </c>
      <c r="T17" s="369"/>
      <c r="U17" s="369">
        <f t="shared" si="0"/>
        <v>195446.06450225611</v>
      </c>
      <c r="V17" s="369"/>
      <c r="W17" s="369">
        <f t="shared" si="0"/>
        <v>202286.67675983504</v>
      </c>
      <c r="X17" s="369"/>
      <c r="Y17" s="369">
        <f t="shared" si="0"/>
        <v>209366.71044642926</v>
      </c>
      <c r="Z17" s="369"/>
      <c r="AA17" s="369">
        <f t="shared" si="0"/>
        <v>216694.54531205428</v>
      </c>
      <c r="AB17" s="369"/>
      <c r="AC17" s="369">
        <f t="shared" si="0"/>
        <v>224278.85439797616</v>
      </c>
      <c r="AD17" s="369"/>
      <c r="AE17" s="369">
        <f t="shared" si="0"/>
        <v>232128.6143019053</v>
      </c>
      <c r="AF17" s="369"/>
      <c r="AG17" s="369">
        <f t="shared" si="0"/>
        <v>240253.11580247196</v>
      </c>
    </row>
    <row r="18" spans="1:16384" s="350" customFormat="1" ht="14.25">
      <c r="A18" s="350" t="s">
        <v>162</v>
      </c>
      <c r="C18" s="380"/>
      <c r="E18" s="369">
        <f>Application!W841</f>
        <v>21500</v>
      </c>
      <c r="F18" s="369"/>
      <c r="G18" s="369">
        <f t="shared" si="0"/>
        <v>22252.5</v>
      </c>
      <c r="H18" s="369"/>
      <c r="I18" s="369">
        <f t="shared" si="0"/>
        <v>23031.337499999998</v>
      </c>
      <c r="J18" s="369"/>
      <c r="K18" s="369">
        <f t="shared" si="0"/>
        <v>23837.434312499994</v>
      </c>
      <c r="L18" s="369"/>
      <c r="M18" s="369">
        <f t="shared" si="0"/>
        <v>24671.74451343749</v>
      </c>
      <c r="N18" s="369"/>
      <c r="O18" s="369">
        <f t="shared" si="0"/>
        <v>25535.255571407801</v>
      </c>
      <c r="P18" s="369"/>
      <c r="Q18" s="369">
        <f t="shared" si="0"/>
        <v>26428.989516407073</v>
      </c>
      <c r="R18" s="369"/>
      <c r="S18" s="369">
        <f t="shared" si="0"/>
        <v>27354.004149481319</v>
      </c>
      <c r="T18" s="369"/>
      <c r="U18" s="369">
        <f t="shared" si="0"/>
        <v>28311.394294713162</v>
      </c>
      <c r="V18" s="369"/>
      <c r="W18" s="369">
        <f t="shared" si="0"/>
        <v>29302.293095028119</v>
      </c>
      <c r="X18" s="369"/>
      <c r="Y18" s="369">
        <f t="shared" si="0"/>
        <v>30327.873353354102</v>
      </c>
      <c r="Z18" s="369"/>
      <c r="AA18" s="369">
        <f t="shared" si="0"/>
        <v>31389.348920721492</v>
      </c>
      <c r="AB18" s="369"/>
      <c r="AC18" s="369">
        <f t="shared" si="0"/>
        <v>32487.97613294674</v>
      </c>
      <c r="AD18" s="369"/>
      <c r="AE18" s="369">
        <f t="shared" si="0"/>
        <v>33625.055297599873</v>
      </c>
      <c r="AF18" s="369"/>
      <c r="AG18" s="369">
        <f t="shared" si="0"/>
        <v>34801.932233015868</v>
      </c>
    </row>
    <row r="19" spans="1:16384" s="350" customFormat="1" ht="14.25">
      <c r="A19" s="350" t="s">
        <v>423</v>
      </c>
      <c r="C19" s="380"/>
      <c r="E19" s="369">
        <f>Application!W850</f>
        <v>97700</v>
      </c>
      <c r="F19" s="369"/>
      <c r="G19" s="369">
        <f t="shared" si="0"/>
        <v>101119.49999999999</v>
      </c>
      <c r="H19" s="369"/>
      <c r="I19" s="369">
        <f t="shared" si="0"/>
        <v>104658.68249999998</v>
      </c>
      <c r="J19" s="369"/>
      <c r="K19" s="369">
        <f t="shared" si="0"/>
        <v>108321.73638749997</v>
      </c>
      <c r="L19" s="369"/>
      <c r="M19" s="369">
        <f t="shared" si="0"/>
        <v>112112.99716106246</v>
      </c>
      <c r="N19" s="369"/>
      <c r="O19" s="369">
        <f t="shared" si="0"/>
        <v>116036.95206169965</v>
      </c>
      <c r="P19" s="369"/>
      <c r="Q19" s="369">
        <f t="shared" si="0"/>
        <v>120098.24538385912</v>
      </c>
      <c r="R19" s="369"/>
      <c r="S19" s="369">
        <f t="shared" si="0"/>
        <v>124301.68397229418</v>
      </c>
      <c r="T19" s="369"/>
      <c r="U19" s="369">
        <f t="shared" si="0"/>
        <v>128652.24291132447</v>
      </c>
      <c r="V19" s="369"/>
      <c r="W19" s="369">
        <f t="shared" si="0"/>
        <v>133155.07141322081</v>
      </c>
      <c r="X19" s="369"/>
      <c r="Y19" s="369">
        <f t="shared" si="0"/>
        <v>137815.49891268351</v>
      </c>
      <c r="Z19" s="369"/>
      <c r="AA19" s="369">
        <f t="shared" si="0"/>
        <v>142639.04137462741</v>
      </c>
      <c r="AB19" s="369"/>
      <c r="AC19" s="369">
        <f t="shared" si="0"/>
        <v>147631.40782273936</v>
      </c>
      <c r="AD19" s="369"/>
      <c r="AE19" s="369">
        <f t="shared" si="0"/>
        <v>152798.50709653524</v>
      </c>
      <c r="AF19" s="369"/>
      <c r="AG19" s="369">
        <f t="shared" si="0"/>
        <v>158146.45484491397</v>
      </c>
    </row>
    <row r="20" spans="1:16384"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16384" s="370" customFormat="1" ht="15">
      <c r="A21" s="370" t="s">
        <v>930</v>
      </c>
      <c r="C21" s="380"/>
      <c r="E21" s="370">
        <f>SUM(E14:E20)</f>
        <v>470448</v>
      </c>
      <c r="G21" s="370">
        <f>SUM(G14:G20)</f>
        <v>486913.68</v>
      </c>
      <c r="I21" s="370">
        <f>SUM(I14:I20)</f>
        <v>503955.65879999998</v>
      </c>
      <c r="K21" s="370">
        <f>SUM(K14:K20)</f>
        <v>521594.10685799987</v>
      </c>
      <c r="M21" s="370">
        <f>SUM(M14:M20)</f>
        <v>539849.90059802984</v>
      </c>
      <c r="O21" s="370">
        <f>SUM(O14:O20)</f>
        <v>558744.64711896086</v>
      </c>
      <c r="Q21" s="370">
        <f>SUM(Q14:Q20)</f>
        <v>578300.70976812439</v>
      </c>
      <c r="S21" s="370">
        <f>SUM(S14:S20)</f>
        <v>598541.23461000877</v>
      </c>
      <c r="U21" s="370">
        <f>SUM(U14:U20)</f>
        <v>619490.17782135902</v>
      </c>
      <c r="W21" s="370">
        <f>SUM(W14:W20)</f>
        <v>641172.33404510655</v>
      </c>
      <c r="Y21" s="370">
        <f>SUM(Y14:Y20)</f>
        <v>663613.36573668523</v>
      </c>
      <c r="AA21" s="370">
        <f>SUM(AA14:AA20)</f>
        <v>686839.83353746904</v>
      </c>
      <c r="AC21" s="370">
        <f>SUM(AC14:AC20)</f>
        <v>710879.22771128046</v>
      </c>
      <c r="AE21" s="370">
        <f>SUM(AE14:AE20)</f>
        <v>735760.00068117515</v>
      </c>
      <c r="AG21" s="370">
        <f>SUM(AG14:AG20)</f>
        <v>761511.6007050164</v>
      </c>
    </row>
    <row r="22" spans="1:16384"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16384"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16384" s="350" customFormat="1" ht="14.25">
      <c r="A24" s="350" t="s">
        <v>932</v>
      </c>
      <c r="C24" s="392">
        <v>1.0349999999999999</v>
      </c>
      <c r="E24" s="369">
        <f>Application!AC866</f>
        <v>19000</v>
      </c>
      <c r="F24" s="369"/>
      <c r="G24" s="369">
        <f>E24*$C$24</f>
        <v>19665</v>
      </c>
      <c r="H24" s="369"/>
      <c r="I24" s="369">
        <f>G24*$C$24</f>
        <v>20353.274999999998</v>
      </c>
      <c r="J24" s="369"/>
      <c r="K24" s="369">
        <f>I24*$C$24</f>
        <v>21065.639624999996</v>
      </c>
      <c r="L24" s="369"/>
      <c r="M24" s="369">
        <f>K24*$C$24</f>
        <v>21802.937011874994</v>
      </c>
      <c r="N24" s="369"/>
      <c r="O24" s="369">
        <f>M24*$C$24</f>
        <v>22566.039807290617</v>
      </c>
      <c r="P24" s="369"/>
      <c r="Q24" s="369">
        <f>O24*$C$24</f>
        <v>23355.851200545789</v>
      </c>
      <c r="R24" s="369"/>
      <c r="S24" s="369">
        <f>Q24*$C$24</f>
        <v>24173.305992564889</v>
      </c>
      <c r="T24" s="369"/>
      <c r="U24" s="369">
        <f>S24*$C$24</f>
        <v>25019.371702304659</v>
      </c>
      <c r="V24" s="369"/>
      <c r="W24" s="369">
        <f>U24*$C$24</f>
        <v>25895.04971188532</v>
      </c>
      <c r="X24" s="369"/>
      <c r="Y24" s="369">
        <f>W24*$C$24</f>
        <v>26801.376451801305</v>
      </c>
      <c r="Z24" s="369"/>
      <c r="AA24" s="369">
        <f>Y24*$C$24</f>
        <v>27739.424627614349</v>
      </c>
      <c r="AB24" s="369"/>
      <c r="AC24" s="369">
        <f>AA24*$C$24</f>
        <v>28710.304489580849</v>
      </c>
      <c r="AD24" s="369"/>
      <c r="AE24" s="369">
        <f>AC24*$C$24</f>
        <v>29715.165146716176</v>
      </c>
      <c r="AF24" s="369"/>
      <c r="AG24" s="369">
        <f>AE24*$C$24</f>
        <v>30755.19592685124</v>
      </c>
    </row>
    <row r="25" spans="1:16384" s="350" customFormat="1" ht="14.25">
      <c r="A25" s="350" t="s">
        <v>933</v>
      </c>
      <c r="C25" s="392">
        <v>1.0349999999999999</v>
      </c>
      <c r="E25" s="369">
        <f>Application!AC867</f>
        <v>30000</v>
      </c>
      <c r="F25" s="369"/>
      <c r="G25" s="369">
        <f>E25*$C$25</f>
        <v>31049.999999999996</v>
      </c>
      <c r="H25" s="369"/>
      <c r="I25" s="369">
        <f t="shared" ref="I25" si="1">G25*$C$25</f>
        <v>32136.749999999993</v>
      </c>
      <c r="J25" s="369"/>
      <c r="K25" s="369">
        <f t="shared" ref="K25" si="2">I25*$C$25</f>
        <v>33261.53624999999</v>
      </c>
      <c r="L25" s="369"/>
      <c r="M25" s="369">
        <f t="shared" ref="M25" si="3">K25*$C$25</f>
        <v>34425.690018749985</v>
      </c>
      <c r="N25" s="369"/>
      <c r="O25" s="369">
        <f t="shared" ref="O25" si="4">M25*$C$25</f>
        <v>35630.58916940623</v>
      </c>
      <c r="P25" s="369"/>
      <c r="Q25" s="955">
        <f t="shared" ref="Q25" si="5">O25*$C$25</f>
        <v>36877.659790335449</v>
      </c>
      <c r="R25" s="369"/>
      <c r="S25" s="369">
        <f t="shared" ref="S25" si="6">Q25*$C$25</f>
        <v>38168.377882997185</v>
      </c>
      <c r="T25" s="369"/>
      <c r="U25" s="369">
        <f t="shared" ref="U25" si="7">S25*$C$25</f>
        <v>39504.271108902081</v>
      </c>
      <c r="V25" s="369"/>
      <c r="W25" s="369">
        <f t="shared" ref="W25" si="8">U25*$C$25</f>
        <v>40886.920597713652</v>
      </c>
      <c r="X25" s="369"/>
      <c r="Y25" s="369">
        <f t="shared" ref="Y25" si="9">W25*$C$25</f>
        <v>42317.962818633627</v>
      </c>
      <c r="Z25" s="369"/>
      <c r="AA25" s="369">
        <f t="shared" ref="AA25" si="10">Y25*$C$25</f>
        <v>43799.0915172858</v>
      </c>
      <c r="AB25" s="369"/>
      <c r="AC25" s="369">
        <f t="shared" ref="AC25" si="11">AA25*$C$25</f>
        <v>45332.059720390796</v>
      </c>
      <c r="AD25" s="369"/>
      <c r="AE25" s="369">
        <f t="shared" ref="AE25" si="12">AC25*$C$25</f>
        <v>46918.681810604474</v>
      </c>
      <c r="AF25" s="369"/>
      <c r="AG25" s="369">
        <f t="shared" ref="AG25" si="13">AE25*$C$25</f>
        <v>48560.835673975627</v>
      </c>
      <c r="AH25" s="369"/>
      <c r="AI25" s="369">
        <f t="shared" ref="AI25" si="14">AG25*$C$25</f>
        <v>50260.464922564774</v>
      </c>
      <c r="AJ25" s="369"/>
      <c r="AK25" s="369">
        <f t="shared" ref="AK25" si="15">AI25*$C$25</f>
        <v>52019.581194854538</v>
      </c>
      <c r="AL25" s="369"/>
      <c r="AM25" s="369">
        <f t="shared" ref="AM25" si="16">AK25*$C$25</f>
        <v>53840.26653667444</v>
      </c>
      <c r="AN25" s="369"/>
      <c r="AO25" s="369">
        <f t="shared" ref="AO25" si="17">AM25*$C$25</f>
        <v>55724.675865458041</v>
      </c>
      <c r="AP25" s="369"/>
      <c r="AQ25" s="369">
        <f t="shared" ref="AQ25" si="18">AO25*$C$25</f>
        <v>57675.039520749066</v>
      </c>
      <c r="AR25" s="369"/>
      <c r="AS25" s="369">
        <f t="shared" ref="AS25" si="19">AQ25*$C$25</f>
        <v>59693.665903975278</v>
      </c>
      <c r="AT25" s="369"/>
      <c r="AU25" s="369">
        <f t="shared" ref="AU25" si="20">AS25*$C$25</f>
        <v>61782.944210614405</v>
      </c>
      <c r="AV25" s="369"/>
      <c r="AW25" s="369">
        <f t="shared" ref="AW25" si="21">AU25*$C$25</f>
        <v>63945.347257985901</v>
      </c>
      <c r="AX25" s="369"/>
      <c r="AY25" s="369">
        <f t="shared" ref="AY25" si="22">AW25*$C$25</f>
        <v>66183.434412015398</v>
      </c>
      <c r="AZ25" s="369"/>
      <c r="BA25" s="369">
        <f t="shared" ref="BA25" si="23">AY25*$C$25</f>
        <v>68499.854616435929</v>
      </c>
      <c r="BB25" s="369"/>
      <c r="BC25" s="369">
        <f t="shared" ref="BC25" si="24">BA25*$C$25</f>
        <v>70897.349528011182</v>
      </c>
      <c r="BD25" s="369"/>
      <c r="BE25" s="369">
        <f t="shared" ref="BE25" si="25">BC25*$C$25</f>
        <v>73378.756761491561</v>
      </c>
      <c r="BF25" s="369"/>
      <c r="BG25" s="369">
        <f t="shared" ref="BG25" si="26">BE25*$C$25</f>
        <v>75947.013248143761</v>
      </c>
      <c r="BH25" s="369"/>
      <c r="BI25" s="369">
        <f t="shared" ref="BI25" si="27">BG25*$C$25</f>
        <v>78605.158711828786</v>
      </c>
      <c r="BJ25" s="369"/>
      <c r="BK25" s="369">
        <f t="shared" ref="BK25" si="28">BI25*$C$25</f>
        <v>81356.339266742783</v>
      </c>
      <c r="BL25" s="369"/>
      <c r="BM25" s="369">
        <f t="shared" ref="BM25" si="29">BK25*$C$25</f>
        <v>84203.811141078768</v>
      </c>
      <c r="BN25" s="369"/>
      <c r="BO25" s="369">
        <f t="shared" ref="BO25" si="30">BM25*$C$25</f>
        <v>87150.944531016517</v>
      </c>
      <c r="BP25" s="369"/>
      <c r="BQ25" s="369">
        <f t="shared" ref="BQ25" si="31">BO25*$C$25</f>
        <v>90201.227589602087</v>
      </c>
      <c r="BR25" s="369"/>
      <c r="BS25" s="369">
        <f t="shared" ref="BS25" si="32">BQ25*$C$25</f>
        <v>93358.270555238152</v>
      </c>
      <c r="BT25" s="369"/>
      <c r="BU25" s="369">
        <f t="shared" ref="BU25" si="33">BS25*$C$25</f>
        <v>96625.810024671475</v>
      </c>
      <c r="BV25" s="369"/>
      <c r="BW25" s="369">
        <f t="shared" ref="BW25" si="34">BU25*$C$25</f>
        <v>100007.71337553496</v>
      </c>
      <c r="BX25" s="369"/>
      <c r="BY25" s="369">
        <f t="shared" ref="BY25" si="35">BW25*$C$25</f>
        <v>103507.98334367869</v>
      </c>
      <c r="BZ25" s="369"/>
      <c r="CA25" s="369">
        <f t="shared" ref="CA25" si="36">BY25*$C$25</f>
        <v>107130.76276070744</v>
      </c>
      <c r="CB25" s="369"/>
      <c r="CC25" s="369">
        <f t="shared" ref="CC25" si="37">CA25*$C$25</f>
        <v>110880.33945733219</v>
      </c>
      <c r="CD25" s="369"/>
      <c r="CE25" s="369">
        <f t="shared" ref="CE25" si="38">CC25*$C$25</f>
        <v>114761.15133833881</v>
      </c>
      <c r="CF25" s="369"/>
      <c r="CG25" s="369">
        <f t="shared" ref="CG25" si="39">CE25*$C$25</f>
        <v>118777.79163518066</v>
      </c>
      <c r="CH25" s="369"/>
      <c r="CI25" s="369">
        <f t="shared" ref="CI25" si="40">CG25*$C$25</f>
        <v>122935.01434241197</v>
      </c>
      <c r="CJ25" s="369"/>
      <c r="CK25" s="369">
        <f t="shared" ref="CK25" si="41">CI25*$C$25</f>
        <v>127237.73984439639</v>
      </c>
      <c r="CL25" s="369"/>
      <c r="CM25" s="369">
        <f t="shared" ref="CM25" si="42">CK25*$C$25</f>
        <v>131691.06073895024</v>
      </c>
      <c r="CN25" s="369"/>
      <c r="CO25" s="369">
        <f t="shared" ref="CO25" si="43">CM25*$C$25</f>
        <v>136300.24786481349</v>
      </c>
      <c r="CP25" s="369"/>
      <c r="CQ25" s="369">
        <f t="shared" ref="CQ25" si="44">CO25*$C$25</f>
        <v>141070.75654008196</v>
      </c>
      <c r="CR25" s="369"/>
      <c r="CS25" s="369">
        <f t="shared" ref="CS25" si="45">CQ25*$C$25</f>
        <v>146008.23301898481</v>
      </c>
      <c r="CT25" s="369"/>
      <c r="CU25" s="369">
        <f t="shared" ref="CU25" si="46">CS25*$C$25</f>
        <v>151118.52117464927</v>
      </c>
      <c r="CV25" s="369"/>
      <c r="CW25" s="369">
        <f t="shared" ref="CW25" si="47">CU25*$C$25</f>
        <v>156407.66941576198</v>
      </c>
      <c r="CX25" s="369"/>
      <c r="CY25" s="369">
        <f t="shared" ref="CY25" si="48">CW25*$C$25</f>
        <v>161881.93784531363</v>
      </c>
      <c r="CZ25" s="369"/>
      <c r="DA25" s="369">
        <f t="shared" ref="DA25" si="49">CY25*$C$25</f>
        <v>167547.80566989959</v>
      </c>
      <c r="DB25" s="369"/>
      <c r="DC25" s="369">
        <f t="shared" ref="DC25" si="50">DA25*$C$25</f>
        <v>173411.97886834608</v>
      </c>
      <c r="DD25" s="369"/>
      <c r="DE25" s="369">
        <f t="shared" ref="DE25" si="51">DC25*$C$25</f>
        <v>179481.39812873819</v>
      </c>
      <c r="DF25" s="369"/>
      <c r="DG25" s="369">
        <f t="shared" ref="DG25" si="52">DE25*$C$25</f>
        <v>185763.24706324402</v>
      </c>
      <c r="DH25" s="369"/>
      <c r="DI25" s="369">
        <f t="shared" ref="DI25" si="53">DG25*$C$25</f>
        <v>192264.96071045756</v>
      </c>
      <c r="DJ25" s="369"/>
      <c r="DK25" s="369">
        <f t="shared" ref="DK25" si="54">DI25*$C$25</f>
        <v>198994.23433532356</v>
      </c>
      <c r="DL25" s="369"/>
      <c r="DM25" s="369">
        <f t="shared" ref="DM25" si="55">DK25*$C$25</f>
        <v>205959.03253705986</v>
      </c>
      <c r="DN25" s="369"/>
      <c r="DO25" s="369">
        <f t="shared" ref="DO25" si="56">DM25*$C$25</f>
        <v>213167.59867585695</v>
      </c>
      <c r="DP25" s="369"/>
      <c r="DQ25" s="369">
        <f t="shared" ref="DQ25" si="57">DO25*$C$25</f>
        <v>220628.46462951193</v>
      </c>
      <c r="DR25" s="369"/>
      <c r="DS25" s="369">
        <f t="shared" ref="DS25" si="58">DQ25*$C$25</f>
        <v>228350.46089154482</v>
      </c>
      <c r="DT25" s="369"/>
      <c r="DU25" s="369">
        <f t="shared" ref="DU25" si="59">DS25*$C$25</f>
        <v>236342.72702274888</v>
      </c>
      <c r="DV25" s="369"/>
      <c r="DW25" s="369">
        <f t="shared" ref="DW25" si="60">DU25*$C$25</f>
        <v>244614.72246854508</v>
      </c>
      <c r="DX25" s="369"/>
      <c r="DY25" s="369">
        <f t="shared" ref="DY25" si="61">DW25*$C$25</f>
        <v>253176.23775494413</v>
      </c>
      <c r="DZ25" s="369"/>
      <c r="EA25" s="369">
        <f t="shared" ref="EA25" si="62">DY25*$C$25</f>
        <v>262037.40607636716</v>
      </c>
      <c r="EB25" s="369"/>
      <c r="EC25" s="369">
        <f t="shared" ref="EC25" si="63">EA25*$C$25</f>
        <v>271208.71528904</v>
      </c>
      <c r="ED25" s="369"/>
      <c r="EE25" s="369">
        <f t="shared" ref="EE25" si="64">EC25*$C$25</f>
        <v>280701.02032415639</v>
      </c>
      <c r="EF25" s="369"/>
      <c r="EG25" s="369">
        <f t="shared" ref="EG25" si="65">EE25*$C$25</f>
        <v>290525.55603550182</v>
      </c>
      <c r="EH25" s="369"/>
      <c r="EI25" s="369">
        <f t="shared" ref="EI25" si="66">EG25*$C$25</f>
        <v>300693.95049674436</v>
      </c>
      <c r="EJ25" s="369"/>
      <c r="EK25" s="369">
        <f t="shared" ref="EK25" si="67">EI25*$C$25</f>
        <v>311218.23876413039</v>
      </c>
      <c r="EL25" s="369"/>
      <c r="EM25" s="369">
        <f t="shared" ref="EM25" si="68">EK25*$C$25</f>
        <v>322110.87712087494</v>
      </c>
      <c r="EN25" s="369"/>
      <c r="EO25" s="369">
        <f t="shared" ref="EO25" si="69">EM25*$C$25</f>
        <v>333384.75782010553</v>
      </c>
      <c r="EP25" s="369"/>
      <c r="EQ25" s="369">
        <f t="shared" ref="EQ25" si="70">EO25*$C$25</f>
        <v>345053.22434380918</v>
      </c>
      <c r="ER25" s="369"/>
      <c r="ES25" s="369">
        <f t="shared" ref="ES25" si="71">EQ25*$C$25</f>
        <v>357130.08719584247</v>
      </c>
      <c r="ET25" s="369"/>
      <c r="EU25" s="369">
        <f t="shared" ref="EU25" si="72">ES25*$C$25</f>
        <v>369629.64024769695</v>
      </c>
      <c r="EV25" s="369"/>
      <c r="EW25" s="369">
        <f t="shared" ref="EW25" si="73">EU25*$C$25</f>
        <v>382566.67765636632</v>
      </c>
      <c r="EX25" s="369"/>
      <c r="EY25" s="369">
        <f t="shared" ref="EY25" si="74">EW25*$C$25</f>
        <v>395956.51137433911</v>
      </c>
      <c r="EZ25" s="369"/>
      <c r="FA25" s="369">
        <f t="shared" ref="FA25" si="75">EY25*$C$25</f>
        <v>409814.98927244096</v>
      </c>
      <c r="FB25" s="369"/>
      <c r="FC25" s="369">
        <f t="shared" ref="FC25" si="76">FA25*$C$25</f>
        <v>424158.51389697636</v>
      </c>
      <c r="FD25" s="369"/>
      <c r="FE25" s="369">
        <f t="shared" ref="FE25" si="77">FC25*$C$25</f>
        <v>439004.06188337051</v>
      </c>
      <c r="FF25" s="369"/>
      <c r="FG25" s="369">
        <f t="shared" ref="FG25" si="78">FE25*$C$25</f>
        <v>454369.20404928847</v>
      </c>
      <c r="FH25" s="369"/>
      <c r="FI25" s="369">
        <f t="shared" ref="FI25" si="79">FG25*$C$25</f>
        <v>470272.12619101355</v>
      </c>
      <c r="FJ25" s="369"/>
      <c r="FK25" s="369">
        <f t="shared" ref="FK25" si="80">FI25*$C$25</f>
        <v>486731.650607699</v>
      </c>
      <c r="FL25" s="369"/>
      <c r="FM25" s="369">
        <f t="shared" ref="FM25" si="81">FK25*$C$25</f>
        <v>503767.25837896846</v>
      </c>
      <c r="FN25" s="369"/>
      <c r="FO25" s="369">
        <f t="shared" ref="FO25" si="82">FM25*$C$25</f>
        <v>521399.11242223234</v>
      </c>
      <c r="FP25" s="369"/>
      <c r="FQ25" s="369">
        <f t="shared" ref="FQ25" si="83">FO25*$C$25</f>
        <v>539648.08135701041</v>
      </c>
      <c r="FR25" s="369"/>
      <c r="FS25" s="369">
        <f t="shared" ref="FS25" si="84">FQ25*$C$25</f>
        <v>558535.76420450571</v>
      </c>
      <c r="FT25" s="369"/>
      <c r="FU25" s="369">
        <f t="shared" ref="FU25" si="85">FS25*$C$25</f>
        <v>578084.51595166337</v>
      </c>
      <c r="FV25" s="369"/>
      <c r="FW25" s="369">
        <f t="shared" ref="FW25" si="86">FU25*$C$25</f>
        <v>598317.4740099716</v>
      </c>
      <c r="FX25" s="369"/>
      <c r="FY25" s="369">
        <f t="shared" ref="FY25" si="87">FW25*$C$25</f>
        <v>619258.5856003206</v>
      </c>
      <c r="FZ25" s="369"/>
      <c r="GA25" s="369">
        <f t="shared" ref="GA25" si="88">FY25*$C$25</f>
        <v>640932.63609633176</v>
      </c>
      <c r="GB25" s="369"/>
      <c r="GC25" s="369">
        <f t="shared" ref="GC25" si="89">GA25*$C$25</f>
        <v>663365.27835970337</v>
      </c>
      <c r="GD25" s="369"/>
      <c r="GE25" s="369">
        <f t="shared" ref="GE25" si="90">GC25*$C$25</f>
        <v>686583.06310229294</v>
      </c>
      <c r="GF25" s="369"/>
      <c r="GG25" s="369">
        <f t="shared" ref="GG25" si="91">GE25*$C$25</f>
        <v>710613.47031087312</v>
      </c>
      <c r="GH25" s="369"/>
      <c r="GI25" s="369">
        <f t="shared" ref="GI25" si="92">GG25*$C$25</f>
        <v>735484.9417717536</v>
      </c>
      <c r="GJ25" s="369"/>
      <c r="GK25" s="369">
        <f t="shared" ref="GK25" si="93">GI25*$C$25</f>
        <v>761226.91473376495</v>
      </c>
      <c r="GL25" s="369"/>
      <c r="GM25" s="369">
        <f t="shared" ref="GM25" si="94">GK25*$C$25</f>
        <v>787869.85674944671</v>
      </c>
      <c r="GN25" s="369"/>
      <c r="GO25" s="369">
        <f t="shared" ref="GO25" si="95">GM25*$C$25</f>
        <v>815445.30173567729</v>
      </c>
      <c r="GP25" s="369"/>
      <c r="GQ25" s="369">
        <f t="shared" ref="GQ25" si="96">GO25*$C$25</f>
        <v>843985.88729642588</v>
      </c>
      <c r="GR25" s="369"/>
      <c r="GS25" s="369">
        <f t="shared" ref="GS25" si="97">GQ25*$C$25</f>
        <v>873525.39335180074</v>
      </c>
      <c r="GT25" s="369"/>
      <c r="GU25" s="369">
        <f t="shared" ref="GU25" si="98">GS25*$C$25</f>
        <v>904098.78211911372</v>
      </c>
      <c r="GV25" s="369"/>
      <c r="GW25" s="369">
        <f t="shared" ref="GW25" si="99">GU25*$C$25</f>
        <v>935742.23949328263</v>
      </c>
      <c r="GX25" s="369"/>
      <c r="GY25" s="369">
        <f t="shared" ref="GY25" si="100">GW25*$C$25</f>
        <v>968493.21787554747</v>
      </c>
      <c r="GZ25" s="369"/>
      <c r="HA25" s="369">
        <f t="shared" ref="HA25" si="101">GY25*$C$25</f>
        <v>1002390.4805011916</v>
      </c>
      <c r="HB25" s="369"/>
      <c r="HC25" s="369">
        <f t="shared" ref="HC25" si="102">HA25*$C$25</f>
        <v>1037474.1473187332</v>
      </c>
      <c r="HD25" s="369"/>
      <c r="HE25" s="369">
        <f t="shared" ref="HE25" si="103">HC25*$C$25</f>
        <v>1073785.7424748887</v>
      </c>
      <c r="HF25" s="369"/>
      <c r="HG25" s="369">
        <f t="shared" ref="HG25" si="104">HE25*$C$25</f>
        <v>1111368.2434615097</v>
      </c>
      <c r="HH25" s="369"/>
      <c r="HI25" s="369">
        <f t="shared" ref="HI25" si="105">HG25*$C$25</f>
        <v>1150266.1319826625</v>
      </c>
      <c r="HJ25" s="369"/>
      <c r="HK25" s="369">
        <f t="shared" ref="HK25" si="106">HI25*$C$25</f>
        <v>1190525.4466020556</v>
      </c>
      <c r="HL25" s="369"/>
      <c r="HM25" s="369">
        <f t="shared" ref="HM25" si="107">HK25*$C$25</f>
        <v>1232193.8372331273</v>
      </c>
      <c r="HN25" s="369"/>
      <c r="HO25" s="369">
        <f t="shared" ref="HO25" si="108">HM25*$C$25</f>
        <v>1275320.6215362868</v>
      </c>
      <c r="HP25" s="369"/>
      <c r="HQ25" s="369">
        <f t="shared" ref="HQ25" si="109">HO25*$C$25</f>
        <v>1319956.8432900568</v>
      </c>
      <c r="HR25" s="369"/>
      <c r="HS25" s="369">
        <f t="shared" ref="HS25" si="110">HQ25*$C$25</f>
        <v>1366155.3328052086</v>
      </c>
      <c r="HT25" s="369"/>
      <c r="HU25" s="369">
        <f t="shared" ref="HU25" si="111">HS25*$C$25</f>
        <v>1413970.7694533907</v>
      </c>
      <c r="HV25" s="369"/>
      <c r="HW25" s="369">
        <f t="shared" ref="HW25" si="112">HU25*$C$25</f>
        <v>1463459.7463842593</v>
      </c>
      <c r="HX25" s="369"/>
      <c r="HY25" s="369">
        <f t="shared" ref="HY25" si="113">HW25*$C$25</f>
        <v>1514680.8375077082</v>
      </c>
      <c r="HZ25" s="369"/>
      <c r="IA25" s="369">
        <f t="shared" ref="IA25" si="114">HY25*$C$25</f>
        <v>1567694.6668204779</v>
      </c>
      <c r="IB25" s="369"/>
      <c r="IC25" s="369">
        <f t="shared" ref="IC25" si="115">IA25*$C$25</f>
        <v>1622563.9801591944</v>
      </c>
      <c r="ID25" s="369"/>
      <c r="IE25" s="369">
        <f t="shared" ref="IE25" si="116">IC25*$C$25</f>
        <v>1679353.7194647661</v>
      </c>
      <c r="IF25" s="369"/>
      <c r="IG25" s="369">
        <f t="shared" ref="IG25" si="117">IE25*$C$25</f>
        <v>1738131.0996460328</v>
      </c>
      <c r="IH25" s="369"/>
      <c r="II25" s="369">
        <f t="shared" ref="II25" si="118">IG25*$C$25</f>
        <v>1798965.6881336437</v>
      </c>
      <c r="IJ25" s="369"/>
      <c r="IK25" s="369">
        <f t="shared" ref="IK25" si="119">II25*$C$25</f>
        <v>1861929.4872183211</v>
      </c>
      <c r="IL25" s="369"/>
      <c r="IM25" s="369">
        <f t="shared" ref="IM25" si="120">IK25*$C$25</f>
        <v>1927097.0192709621</v>
      </c>
      <c r="IN25" s="369"/>
      <c r="IO25" s="369">
        <f t="shared" ref="IO25" si="121">IM25*$C$25</f>
        <v>1994545.4149454457</v>
      </c>
      <c r="IP25" s="369"/>
      <c r="IQ25" s="369">
        <f t="shared" ref="IQ25" si="122">IO25*$C$25</f>
        <v>2064354.5044685362</v>
      </c>
      <c r="IR25" s="369"/>
      <c r="IS25" s="369">
        <f t="shared" ref="IS25" si="123">IQ25*$C$25</f>
        <v>2136606.9121249351</v>
      </c>
      <c r="IT25" s="369"/>
      <c r="IU25" s="369">
        <f t="shared" ref="IU25" si="124">IS25*$C$25</f>
        <v>2211388.1540493076</v>
      </c>
      <c r="IV25" s="369"/>
      <c r="IW25" s="369">
        <f t="shared" ref="IW25" si="125">IU25*$C$25</f>
        <v>2288786.739441033</v>
      </c>
      <c r="IX25" s="369"/>
      <c r="IY25" s="369">
        <f t="shared" ref="IY25" si="126">IW25*$C$25</f>
        <v>2368894.2753214692</v>
      </c>
      <c r="IZ25" s="369"/>
      <c r="JA25" s="369">
        <f t="shared" ref="JA25" si="127">IY25*$C$25</f>
        <v>2451805.5749577205</v>
      </c>
      <c r="JB25" s="369"/>
      <c r="JC25" s="369">
        <f t="shared" ref="JC25" si="128">JA25*$C$25</f>
        <v>2537618.7700812407</v>
      </c>
      <c r="JD25" s="369"/>
      <c r="JE25" s="369">
        <f t="shared" ref="JE25" si="129">JC25*$C$25</f>
        <v>2626435.4270340838</v>
      </c>
      <c r="JF25" s="369"/>
      <c r="JG25" s="369">
        <f t="shared" ref="JG25" si="130">JE25*$C$25</f>
        <v>2718360.6669802763</v>
      </c>
      <c r="JH25" s="369"/>
      <c r="JI25" s="369">
        <f t="shared" ref="JI25" si="131">JG25*$C$25</f>
        <v>2813503.290324586</v>
      </c>
      <c r="JJ25" s="369"/>
      <c r="JK25" s="369">
        <f t="shared" ref="JK25" si="132">JI25*$C$25</f>
        <v>2911975.9054859462</v>
      </c>
      <c r="JL25" s="369"/>
      <c r="JM25" s="369">
        <f t="shared" ref="JM25" si="133">JK25*$C$25</f>
        <v>3013895.0621779542</v>
      </c>
      <c r="JN25" s="369"/>
      <c r="JO25" s="369">
        <f t="shared" ref="JO25" si="134">JM25*$C$25</f>
        <v>3119381.3893541824</v>
      </c>
      <c r="JP25" s="369"/>
      <c r="JQ25" s="369">
        <f t="shared" ref="JQ25" si="135">JO25*$C$25</f>
        <v>3228559.7379815783</v>
      </c>
      <c r="JR25" s="369"/>
      <c r="JS25" s="369">
        <f t="shared" ref="JS25" si="136">JQ25*$C$25</f>
        <v>3341559.3288109335</v>
      </c>
      <c r="JT25" s="369"/>
      <c r="JU25" s="369">
        <f t="shared" ref="JU25" si="137">JS25*$C$25</f>
        <v>3458513.9053193158</v>
      </c>
      <c r="JV25" s="369"/>
      <c r="JW25" s="369">
        <f t="shared" ref="JW25" si="138">JU25*$C$25</f>
        <v>3579561.8920054915</v>
      </c>
      <c r="JX25" s="369"/>
      <c r="JY25" s="369">
        <f t="shared" ref="JY25" si="139">JW25*$C$25</f>
        <v>3704846.5582256834</v>
      </c>
      <c r="JZ25" s="369"/>
      <c r="KA25" s="369">
        <f t="shared" ref="KA25" si="140">JY25*$C$25</f>
        <v>3834516.187763582</v>
      </c>
      <c r="KB25" s="369"/>
      <c r="KC25" s="369">
        <f t="shared" ref="KC25" si="141">KA25*$C$25</f>
        <v>3968724.2543353071</v>
      </c>
      <c r="KD25" s="369"/>
      <c r="KE25" s="369">
        <f t="shared" ref="KE25" si="142">KC25*$C$25</f>
        <v>4107629.6032370427</v>
      </c>
      <c r="KF25" s="369"/>
      <c r="KG25" s="369">
        <f t="shared" ref="KG25" si="143">KE25*$C$25</f>
        <v>4251396.6393503388</v>
      </c>
      <c r="KH25" s="369"/>
      <c r="KI25" s="369">
        <f t="shared" ref="KI25" si="144">KG25*$C$25</f>
        <v>4400195.5217276001</v>
      </c>
      <c r="KJ25" s="369"/>
      <c r="KK25" s="369">
        <f t="shared" ref="KK25" si="145">KI25*$C$25</f>
        <v>4554202.3649880653</v>
      </c>
      <c r="KL25" s="369"/>
      <c r="KM25" s="369">
        <f t="shared" ref="KM25" si="146">KK25*$C$25</f>
        <v>4713599.4477626476</v>
      </c>
      <c r="KN25" s="369"/>
      <c r="KO25" s="369">
        <f t="shared" ref="KO25" si="147">KM25*$C$25</f>
        <v>4878575.4284343403</v>
      </c>
      <c r="KP25" s="369"/>
      <c r="KQ25" s="369">
        <f t="shared" ref="KQ25" si="148">KO25*$C$25</f>
        <v>5049325.5684295418</v>
      </c>
      <c r="KR25" s="369"/>
      <c r="KS25" s="369">
        <f t="shared" ref="KS25" si="149">KQ25*$C$25</f>
        <v>5226051.9633245757</v>
      </c>
      <c r="KT25" s="369"/>
      <c r="KU25" s="369">
        <f t="shared" ref="KU25" si="150">KS25*$C$25</f>
        <v>5408963.782040935</v>
      </c>
      <c r="KV25" s="369"/>
      <c r="KW25" s="369">
        <f t="shared" ref="KW25" si="151">KU25*$C$25</f>
        <v>5598277.5144123677</v>
      </c>
      <c r="KX25" s="369"/>
      <c r="KY25" s="369">
        <f t="shared" ref="KY25" si="152">KW25*$C$25</f>
        <v>5794217.2274168003</v>
      </c>
      <c r="KZ25" s="369"/>
      <c r="LA25" s="369">
        <f t="shared" ref="LA25" si="153">KY25*$C$25</f>
        <v>5997014.8303763876</v>
      </c>
      <c r="LB25" s="369"/>
      <c r="LC25" s="369">
        <f t="shared" ref="LC25" si="154">LA25*$C$25</f>
        <v>6206910.3494395604</v>
      </c>
      <c r="LD25" s="369"/>
      <c r="LE25" s="369">
        <f t="shared" ref="LE25" si="155">LC25*$C$25</f>
        <v>6424152.2116699442</v>
      </c>
      <c r="LF25" s="369"/>
      <c r="LG25" s="369">
        <f t="shared" ref="LG25" si="156">LE25*$C$25</f>
        <v>6648997.5390783921</v>
      </c>
      <c r="LH25" s="369"/>
      <c r="LI25" s="369">
        <f t="shared" ref="LI25" si="157">LG25*$C$25</f>
        <v>6881712.4529461348</v>
      </c>
      <c r="LJ25" s="369"/>
      <c r="LK25" s="369">
        <f t="shared" ref="LK25" si="158">LI25*$C$25</f>
        <v>7122572.3887992492</v>
      </c>
      <c r="LL25" s="369"/>
      <c r="LM25" s="369">
        <f t="shared" ref="LM25" si="159">LK25*$C$25</f>
        <v>7371862.422407222</v>
      </c>
      <c r="LN25" s="369"/>
      <c r="LO25" s="369">
        <f t="shared" ref="LO25" si="160">LM25*$C$25</f>
        <v>7629877.6071914742</v>
      </c>
      <c r="LP25" s="369"/>
      <c r="LQ25" s="369">
        <f t="shared" ref="LQ25" si="161">LO25*$C$25</f>
        <v>7896923.3234431753</v>
      </c>
      <c r="LR25" s="369"/>
      <c r="LS25" s="369">
        <f t="shared" ref="LS25" si="162">LQ25*$C$25</f>
        <v>8173315.6397636859</v>
      </c>
      <c r="LT25" s="369"/>
      <c r="LU25" s="369">
        <f t="shared" ref="LU25" si="163">LS25*$C$25</f>
        <v>8459381.6871554144</v>
      </c>
      <c r="LV25" s="369"/>
      <c r="LW25" s="369">
        <f t="shared" ref="LW25" si="164">LU25*$C$25</f>
        <v>8755460.046205854</v>
      </c>
      <c r="LX25" s="369"/>
      <c r="LY25" s="369">
        <f t="shared" ref="LY25" si="165">LW25*$C$25</f>
        <v>9061901.1478230581</v>
      </c>
      <c r="LZ25" s="369"/>
      <c r="MA25" s="369">
        <f t="shared" ref="MA25" si="166">LY25*$C$25</f>
        <v>9379067.6879968643</v>
      </c>
      <c r="MB25" s="369"/>
      <c r="MC25" s="369">
        <f t="shared" ref="MC25" si="167">MA25*$C$25</f>
        <v>9707335.057076754</v>
      </c>
      <c r="MD25" s="369"/>
      <c r="ME25" s="369">
        <f t="shared" ref="ME25" si="168">MC25*$C$25</f>
        <v>10047091.784074439</v>
      </c>
      <c r="MF25" s="369"/>
      <c r="MG25" s="369">
        <f t="shared" ref="MG25" si="169">ME25*$C$25</f>
        <v>10398739.996517044</v>
      </c>
      <c r="MH25" s="369"/>
      <c r="MI25" s="369">
        <f t="shared" ref="MI25" si="170">MG25*$C$25</f>
        <v>10762695.896395139</v>
      </c>
      <c r="MJ25" s="369"/>
      <c r="MK25" s="369">
        <f t="shared" ref="MK25" si="171">MI25*$C$25</f>
        <v>11139390.252768969</v>
      </c>
      <c r="ML25" s="369"/>
      <c r="MM25" s="369">
        <f t="shared" ref="MM25" si="172">MK25*$C$25</f>
        <v>11529268.911615882</v>
      </c>
      <c r="MN25" s="369"/>
      <c r="MO25" s="369">
        <f t="shared" ref="MO25" si="173">MM25*$C$25</f>
        <v>11932793.323522437</v>
      </c>
      <c r="MP25" s="369"/>
      <c r="MQ25" s="369">
        <f t="shared" ref="MQ25" si="174">MO25*$C$25</f>
        <v>12350441.089845723</v>
      </c>
      <c r="MR25" s="369"/>
      <c r="MS25" s="369">
        <f t="shared" ref="MS25" si="175">MQ25*$C$25</f>
        <v>12782706.527990323</v>
      </c>
      <c r="MT25" s="369"/>
      <c r="MU25" s="369">
        <f t="shared" ref="MU25" si="176">MS25*$C$25</f>
        <v>13230101.256469984</v>
      </c>
      <c r="MV25" s="369"/>
      <c r="MW25" s="369">
        <f t="shared" ref="MW25" si="177">MU25*$C$25</f>
        <v>13693154.800446432</v>
      </c>
      <c r="MX25" s="369"/>
      <c r="MY25" s="369">
        <f t="shared" ref="MY25" si="178">MW25*$C$25</f>
        <v>14172415.218462056</v>
      </c>
      <c r="MZ25" s="369"/>
      <c r="NA25" s="369">
        <f t="shared" ref="NA25" si="179">MY25*$C$25</f>
        <v>14668449.751108225</v>
      </c>
      <c r="NB25" s="369"/>
      <c r="NC25" s="369">
        <f t="shared" ref="NC25" si="180">NA25*$C$25</f>
        <v>15181845.492397012</v>
      </c>
      <c r="ND25" s="369"/>
      <c r="NE25" s="369">
        <f t="shared" ref="NE25" si="181">NC25*$C$25</f>
        <v>15713210.084630907</v>
      </c>
      <c r="NF25" s="369"/>
      <c r="NG25" s="369">
        <f t="shared" ref="NG25" si="182">NE25*$C$25</f>
        <v>16263172.437592987</v>
      </c>
      <c r="NH25" s="369"/>
      <c r="NI25" s="369">
        <f t="shared" ref="NI25" si="183">NG25*$C$25</f>
        <v>16832383.472908739</v>
      </c>
      <c r="NJ25" s="369"/>
      <c r="NK25" s="369">
        <f t="shared" ref="NK25" si="184">NI25*$C$25</f>
        <v>17421516.894460544</v>
      </c>
      <c r="NL25" s="369"/>
      <c r="NM25" s="369">
        <f t="shared" ref="NM25" si="185">NK25*$C$25</f>
        <v>18031269.98576666</v>
      </c>
      <c r="NN25" s="369"/>
      <c r="NO25" s="369">
        <f t="shared" ref="NO25" si="186">NM25*$C$25</f>
        <v>18662364.435268492</v>
      </c>
      <c r="NP25" s="369"/>
      <c r="NQ25" s="369">
        <f t="shared" ref="NQ25" si="187">NO25*$C$25</f>
        <v>19315547.190502886</v>
      </c>
      <c r="NR25" s="369"/>
      <c r="NS25" s="369">
        <f t="shared" ref="NS25" si="188">NQ25*$C$25</f>
        <v>19991591.342170484</v>
      </c>
      <c r="NT25" s="369"/>
      <c r="NU25" s="369">
        <f t="shared" ref="NU25" si="189">NS25*$C$25</f>
        <v>20691297.039146449</v>
      </c>
      <c r="NV25" s="369"/>
      <c r="NW25" s="369">
        <f t="shared" ref="NW25" si="190">NU25*$C$25</f>
        <v>21415492.435516573</v>
      </c>
      <c r="NX25" s="369"/>
      <c r="NY25" s="369">
        <f t="shared" ref="NY25" si="191">NW25*$C$25</f>
        <v>22165034.670759652</v>
      </c>
      <c r="NZ25" s="369"/>
      <c r="OA25" s="369">
        <f t="shared" ref="OA25" si="192">NY25*$C$25</f>
        <v>22940810.884236239</v>
      </c>
      <c r="OB25" s="369"/>
      <c r="OC25" s="369">
        <f t="shared" ref="OC25" si="193">OA25*$C$25</f>
        <v>23743739.265184507</v>
      </c>
      <c r="OD25" s="369"/>
      <c r="OE25" s="369">
        <f t="shared" ref="OE25" si="194">OC25*$C$25</f>
        <v>24574770.139465962</v>
      </c>
      <c r="OF25" s="369"/>
      <c r="OG25" s="369">
        <f t="shared" ref="OG25" si="195">OE25*$C$25</f>
        <v>25434887.094347268</v>
      </c>
      <c r="OH25" s="369"/>
      <c r="OI25" s="369">
        <f t="shared" ref="OI25" si="196">OG25*$C$25</f>
        <v>26325108.14264942</v>
      </c>
      <c r="OJ25" s="369"/>
      <c r="OK25" s="369">
        <f t="shared" ref="OK25" si="197">OI25*$C$25</f>
        <v>27246486.927642148</v>
      </c>
      <c r="OL25" s="369"/>
      <c r="OM25" s="369">
        <f t="shared" ref="OM25" si="198">OK25*$C$25</f>
        <v>28200113.970109619</v>
      </c>
      <c r="ON25" s="369"/>
      <c r="OO25" s="369">
        <f t="shared" ref="OO25" si="199">OM25*$C$25</f>
        <v>29187117.959063455</v>
      </c>
      <c r="OP25" s="369"/>
      <c r="OQ25" s="369">
        <f t="shared" ref="OQ25" si="200">OO25*$C$25</f>
        <v>30208667.087630674</v>
      </c>
      <c r="OR25" s="369"/>
      <c r="OS25" s="369">
        <f t="shared" ref="OS25" si="201">OQ25*$C$25</f>
        <v>31265970.435697746</v>
      </c>
      <c r="OT25" s="369"/>
      <c r="OU25" s="369">
        <f t="shared" ref="OU25" si="202">OS25*$C$25</f>
        <v>32360279.400947165</v>
      </c>
      <c r="OV25" s="369"/>
      <c r="OW25" s="369">
        <f t="shared" ref="OW25" si="203">OU25*$C$25</f>
        <v>33492889.179980312</v>
      </c>
      <c r="OX25" s="369"/>
      <c r="OY25" s="369">
        <f t="shared" ref="OY25" si="204">OW25*$C$25</f>
        <v>34665140.301279619</v>
      </c>
      <c r="OZ25" s="369"/>
      <c r="PA25" s="369">
        <f t="shared" ref="PA25" si="205">OY25*$C$25</f>
        <v>35878420.211824402</v>
      </c>
      <c r="PB25" s="369"/>
      <c r="PC25" s="369">
        <f t="shared" ref="PC25" si="206">PA25*$C$25</f>
        <v>37134164.919238254</v>
      </c>
      <c r="PD25" s="369"/>
      <c r="PE25" s="369">
        <f t="shared" ref="PE25" si="207">PC25*$C$25</f>
        <v>38433860.691411592</v>
      </c>
      <c r="PF25" s="369"/>
      <c r="PG25" s="369">
        <f t="shared" ref="PG25" si="208">PE25*$C$25</f>
        <v>39779045.815610997</v>
      </c>
      <c r="PH25" s="369"/>
      <c r="PI25" s="369">
        <f t="shared" ref="PI25" si="209">PG25*$C$25</f>
        <v>41171312.419157378</v>
      </c>
      <c r="PJ25" s="369"/>
      <c r="PK25" s="369">
        <f t="shared" ref="PK25" si="210">PI25*$C$25</f>
        <v>42612308.353827886</v>
      </c>
      <c r="PL25" s="369"/>
      <c r="PM25" s="369">
        <f t="shared" ref="PM25" si="211">PK25*$C$25</f>
        <v>44103739.146211863</v>
      </c>
      <c r="PN25" s="369"/>
      <c r="PO25" s="369">
        <f t="shared" ref="PO25" si="212">PM25*$C$25</f>
        <v>45647370.016329274</v>
      </c>
      <c r="PP25" s="369"/>
      <c r="PQ25" s="369">
        <f t="shared" ref="PQ25" si="213">PO25*$C$25</f>
        <v>47245027.966900796</v>
      </c>
      <c r="PR25" s="369"/>
      <c r="PS25" s="369">
        <f t="shared" ref="PS25" si="214">PQ25*$C$25</f>
        <v>48898603.945742317</v>
      </c>
      <c r="PT25" s="369"/>
      <c r="PU25" s="369">
        <f t="shared" ref="PU25" si="215">PS25*$C$25</f>
        <v>50610055.083843291</v>
      </c>
      <c r="PV25" s="369"/>
      <c r="PW25" s="369">
        <f t="shared" ref="PW25" si="216">PU25*$C$25</f>
        <v>52381407.011777803</v>
      </c>
      <c r="PX25" s="369"/>
      <c r="PY25" s="369">
        <f t="shared" ref="PY25" si="217">PW25*$C$25</f>
        <v>54214756.257190019</v>
      </c>
      <c r="PZ25" s="369"/>
      <c r="QA25" s="369">
        <f t="shared" ref="QA25" si="218">PY25*$C$25</f>
        <v>56112272.726191662</v>
      </c>
      <c r="QB25" s="369"/>
      <c r="QC25" s="369">
        <f t="shared" ref="QC25" si="219">QA25*$C$25</f>
        <v>58076202.271608368</v>
      </c>
      <c r="QD25" s="369"/>
      <c r="QE25" s="369">
        <f t="shared" ref="QE25" si="220">QC25*$C$25</f>
        <v>60108869.351114653</v>
      </c>
      <c r="QF25" s="369"/>
      <c r="QG25" s="369">
        <f t="shared" ref="QG25" si="221">QE25*$C$25</f>
        <v>62212679.778403662</v>
      </c>
      <c r="QH25" s="369"/>
      <c r="QI25" s="369">
        <f t="shared" ref="QI25" si="222">QG25*$C$25</f>
        <v>64390123.570647784</v>
      </c>
      <c r="QJ25" s="369"/>
      <c r="QK25" s="369">
        <f t="shared" ref="QK25" si="223">QI25*$C$25</f>
        <v>66643777.89562045</v>
      </c>
      <c r="QL25" s="369"/>
      <c r="QM25" s="369">
        <f t="shared" ref="QM25" si="224">QK25*$C$25</f>
        <v>68976310.121967167</v>
      </c>
      <c r="QN25" s="369"/>
      <c r="QO25" s="369">
        <f t="shared" ref="QO25" si="225">QM25*$C$25</f>
        <v>71390480.976236016</v>
      </c>
      <c r="QP25" s="369"/>
      <c r="QQ25" s="369">
        <f t="shared" ref="QQ25" si="226">QO25*$C$25</f>
        <v>73889147.810404271</v>
      </c>
      <c r="QR25" s="369"/>
      <c r="QS25" s="369">
        <f t="shared" ref="QS25" si="227">QQ25*$C$25</f>
        <v>76475267.983768418</v>
      </c>
      <c r="QT25" s="369"/>
      <c r="QU25" s="369">
        <f t="shared" ref="QU25" si="228">QS25*$C$25</f>
        <v>79151902.363200307</v>
      </c>
      <c r="QV25" s="369"/>
      <c r="QW25" s="369">
        <f t="shared" ref="QW25" si="229">QU25*$C$25</f>
        <v>81922218.945912316</v>
      </c>
      <c r="QX25" s="369"/>
      <c r="QY25" s="369">
        <f t="shared" ref="QY25" si="230">QW25*$C$25</f>
        <v>84789496.609019235</v>
      </c>
      <c r="QZ25" s="369"/>
      <c r="RA25" s="369">
        <f t="shared" ref="RA25" si="231">QY25*$C$25</f>
        <v>87757128.990334898</v>
      </c>
      <c r="RB25" s="369"/>
      <c r="RC25" s="369">
        <f t="shared" ref="RC25" si="232">RA25*$C$25</f>
        <v>90828628.504996613</v>
      </c>
      <c r="RD25" s="369"/>
      <c r="RE25" s="369">
        <f t="shared" ref="RE25" si="233">RC25*$C$25</f>
        <v>94007630.50267148</v>
      </c>
      <c r="RF25" s="369"/>
      <c r="RG25" s="369">
        <f t="shared" ref="RG25" si="234">RE25*$C$25</f>
        <v>97297897.57026498</v>
      </c>
      <c r="RH25" s="369"/>
      <c r="RI25" s="369">
        <f t="shared" ref="RI25" si="235">RG25*$C$25</f>
        <v>100703323.98522425</v>
      </c>
      <c r="RJ25" s="369"/>
      <c r="RK25" s="369">
        <f t="shared" ref="RK25" si="236">RI25*$C$25</f>
        <v>104227940.32470709</v>
      </c>
      <c r="RL25" s="369"/>
      <c r="RM25" s="369">
        <f t="shared" ref="RM25" si="237">RK25*$C$25</f>
        <v>107875918.23607183</v>
      </c>
      <c r="RN25" s="369"/>
      <c r="RO25" s="369">
        <f t="shared" ref="RO25" si="238">RM25*$C$25</f>
        <v>111651575.37433434</v>
      </c>
      <c r="RP25" s="369"/>
      <c r="RQ25" s="369">
        <f t="shared" ref="RQ25" si="239">RO25*$C$25</f>
        <v>115559380.51243603</v>
      </c>
      <c r="RR25" s="369"/>
      <c r="RS25" s="369">
        <f t="shared" ref="RS25" si="240">RQ25*$C$25</f>
        <v>119603958.83037129</v>
      </c>
      <c r="RT25" s="369"/>
      <c r="RU25" s="369">
        <f t="shared" ref="RU25" si="241">RS25*$C$25</f>
        <v>123790097.38943428</v>
      </c>
      <c r="RV25" s="369"/>
      <c r="RW25" s="369">
        <f t="shared" ref="RW25" si="242">RU25*$C$25</f>
        <v>128122750.79806447</v>
      </c>
      <c r="RX25" s="369"/>
      <c r="RY25" s="369">
        <f t="shared" ref="RY25" si="243">RW25*$C$25</f>
        <v>132607047.07599671</v>
      </c>
      <c r="RZ25" s="369"/>
      <c r="SA25" s="369">
        <f t="shared" ref="SA25" si="244">RY25*$C$25</f>
        <v>137248293.72365659</v>
      </c>
      <c r="SB25" s="369"/>
      <c r="SC25" s="369">
        <f t="shared" ref="SC25" si="245">SA25*$C$25</f>
        <v>142051984.00398457</v>
      </c>
      <c r="SD25" s="369"/>
      <c r="SE25" s="369">
        <f t="shared" ref="SE25" si="246">SC25*$C$25</f>
        <v>147023803.44412401</v>
      </c>
      <c r="SF25" s="369"/>
      <c r="SG25" s="369">
        <f t="shared" ref="SG25" si="247">SE25*$C$25</f>
        <v>152169636.56466833</v>
      </c>
      <c r="SH25" s="369"/>
      <c r="SI25" s="369">
        <f t="shared" ref="SI25" si="248">SG25*$C$25</f>
        <v>157495573.8444317</v>
      </c>
      <c r="SJ25" s="369"/>
      <c r="SK25" s="369">
        <f t="shared" ref="SK25" si="249">SI25*$C$25</f>
        <v>163007918.92898679</v>
      </c>
      <c r="SL25" s="369"/>
      <c r="SM25" s="369">
        <f t="shared" ref="SM25" si="250">SK25*$C$25</f>
        <v>168713196.09150133</v>
      </c>
      <c r="SN25" s="369"/>
      <c r="SO25" s="369">
        <f t="shared" ref="SO25" si="251">SM25*$C$25</f>
        <v>174618157.95470387</v>
      </c>
      <c r="SP25" s="369"/>
      <c r="SQ25" s="369">
        <f t="shared" ref="SQ25" si="252">SO25*$C$25</f>
        <v>180729793.48311847</v>
      </c>
      <c r="SR25" s="369"/>
      <c r="SS25" s="369">
        <f t="shared" ref="SS25" si="253">SQ25*$C$25</f>
        <v>187055336.25502759</v>
      </c>
      <c r="ST25" s="369"/>
      <c r="SU25" s="369">
        <f t="shared" ref="SU25" si="254">SS25*$C$25</f>
        <v>193602273.02395356</v>
      </c>
      <c r="SV25" s="369"/>
      <c r="SW25" s="369">
        <f t="shared" ref="SW25" si="255">SU25*$C$25</f>
        <v>200378352.5797919</v>
      </c>
      <c r="SX25" s="369"/>
      <c r="SY25" s="369">
        <f t="shared" ref="SY25" si="256">SW25*$C$25</f>
        <v>207391594.9200846</v>
      </c>
      <c r="SZ25" s="369"/>
      <c r="TA25" s="369">
        <f t="shared" ref="TA25" si="257">SY25*$C$25</f>
        <v>214650300.74228755</v>
      </c>
      <c r="TB25" s="369"/>
      <c r="TC25" s="369">
        <f t="shared" ref="TC25" si="258">TA25*$C$25</f>
        <v>222163061.2682676</v>
      </c>
      <c r="TD25" s="369"/>
      <c r="TE25" s="369">
        <f t="shared" ref="TE25" si="259">TC25*$C$25</f>
        <v>229938768.41265696</v>
      </c>
      <c r="TF25" s="369"/>
      <c r="TG25" s="369">
        <f t="shared" ref="TG25" si="260">TE25*$C$25</f>
        <v>237986625.30709994</v>
      </c>
      <c r="TH25" s="369"/>
      <c r="TI25" s="369">
        <f t="shared" ref="TI25" si="261">TG25*$C$25</f>
        <v>246316157.19284841</v>
      </c>
      <c r="TJ25" s="369"/>
      <c r="TK25" s="369">
        <f t="shared" ref="TK25" si="262">TI25*$C$25</f>
        <v>254937222.69459808</v>
      </c>
      <c r="TL25" s="369"/>
      <c r="TM25" s="369">
        <f t="shared" ref="TM25" si="263">TK25*$C$25</f>
        <v>263860025.48890898</v>
      </c>
      <c r="TN25" s="369"/>
      <c r="TO25" s="369">
        <f t="shared" ref="TO25" si="264">TM25*$C$25</f>
        <v>273095126.38102078</v>
      </c>
      <c r="TP25" s="369"/>
      <c r="TQ25" s="369">
        <f t="shared" ref="TQ25" si="265">TO25*$C$25</f>
        <v>282653455.80435652</v>
      </c>
      <c r="TR25" s="369"/>
      <c r="TS25" s="369">
        <f t="shared" ref="TS25" si="266">TQ25*$C$25</f>
        <v>292546326.75750899</v>
      </c>
      <c r="TT25" s="369"/>
      <c r="TU25" s="369">
        <f t="shared" ref="TU25" si="267">TS25*$C$25</f>
        <v>302785448.19402176</v>
      </c>
      <c r="TV25" s="369"/>
      <c r="TW25" s="369">
        <f t="shared" ref="TW25" si="268">TU25*$C$25</f>
        <v>313382938.88081253</v>
      </c>
      <c r="TX25" s="369"/>
      <c r="TY25" s="369">
        <f t="shared" ref="TY25" si="269">TW25*$C$25</f>
        <v>324351341.74164093</v>
      </c>
      <c r="TZ25" s="369"/>
      <c r="UA25" s="369">
        <f t="shared" ref="UA25" si="270">TY25*$C$25</f>
        <v>335703638.70259833</v>
      </c>
      <c r="UB25" s="369"/>
      <c r="UC25" s="369">
        <f t="shared" ref="UC25" si="271">UA25*$C$25</f>
        <v>347453266.05718923</v>
      </c>
      <c r="UD25" s="369"/>
      <c r="UE25" s="369">
        <f t="shared" ref="UE25" si="272">UC25*$C$25</f>
        <v>359614130.36919081</v>
      </c>
      <c r="UF25" s="369"/>
      <c r="UG25" s="369">
        <f t="shared" ref="UG25" si="273">UE25*$C$25</f>
        <v>372200624.93211246</v>
      </c>
      <c r="UH25" s="369"/>
      <c r="UI25" s="369">
        <f t="shared" ref="UI25" si="274">UG25*$C$25</f>
        <v>385227646.80473638</v>
      </c>
      <c r="UJ25" s="369"/>
      <c r="UK25" s="369">
        <f t="shared" ref="UK25" si="275">UI25*$C$25</f>
        <v>398710614.44290215</v>
      </c>
      <c r="UL25" s="369"/>
      <c r="UM25" s="369">
        <f t="shared" ref="UM25" si="276">UK25*$C$25</f>
        <v>412665485.94840372</v>
      </c>
      <c r="UN25" s="369"/>
      <c r="UO25" s="369">
        <f t="shared" ref="UO25" si="277">UM25*$C$25</f>
        <v>427108777.95659781</v>
      </c>
      <c r="UP25" s="369"/>
      <c r="UQ25" s="369">
        <f t="shared" ref="UQ25" si="278">UO25*$C$25</f>
        <v>442057585.18507868</v>
      </c>
      <c r="UR25" s="369"/>
      <c r="US25" s="369">
        <f t="shared" ref="US25" si="279">UQ25*$C$25</f>
        <v>457529600.66655642</v>
      </c>
      <c r="UT25" s="369"/>
      <c r="UU25" s="369">
        <f t="shared" ref="UU25" si="280">US25*$C$25</f>
        <v>473543136.68988585</v>
      </c>
      <c r="UV25" s="369"/>
      <c r="UW25" s="369">
        <f t="shared" ref="UW25" si="281">UU25*$C$25</f>
        <v>490117146.47403181</v>
      </c>
      <c r="UX25" s="369"/>
      <c r="UY25" s="369">
        <f t="shared" ref="UY25" si="282">UW25*$C$25</f>
        <v>507271246.60062289</v>
      </c>
      <c r="UZ25" s="369"/>
      <c r="VA25" s="369">
        <f t="shared" ref="VA25" si="283">UY25*$C$25</f>
        <v>525025740.23164463</v>
      </c>
      <c r="VB25" s="369"/>
      <c r="VC25" s="369">
        <f t="shared" ref="VC25" si="284">VA25*$C$25</f>
        <v>543401641.13975215</v>
      </c>
      <c r="VD25" s="369"/>
      <c r="VE25" s="369">
        <f t="shared" ref="VE25" si="285">VC25*$C$25</f>
        <v>562420698.57964349</v>
      </c>
      <c r="VF25" s="369"/>
      <c r="VG25" s="369">
        <f t="shared" ref="VG25" si="286">VE25*$C$25</f>
        <v>582105423.02993095</v>
      </c>
      <c r="VH25" s="369"/>
      <c r="VI25" s="369">
        <f t="shared" ref="VI25" si="287">VG25*$C$25</f>
        <v>602479112.83597851</v>
      </c>
      <c r="VJ25" s="369"/>
      <c r="VK25" s="369">
        <f t="shared" ref="VK25" si="288">VI25*$C$25</f>
        <v>623565881.78523767</v>
      </c>
      <c r="VL25" s="369"/>
      <c r="VM25" s="369">
        <f t="shared" ref="VM25" si="289">VK25*$C$25</f>
        <v>645390687.64772093</v>
      </c>
      <c r="VN25" s="369"/>
      <c r="VO25" s="369">
        <f t="shared" ref="VO25" si="290">VM25*$C$25</f>
        <v>667979361.71539116</v>
      </c>
      <c r="VP25" s="369"/>
      <c r="VQ25" s="369">
        <f t="shared" ref="VQ25" si="291">VO25*$C$25</f>
        <v>691358639.37542975</v>
      </c>
      <c r="VR25" s="369"/>
      <c r="VS25" s="369">
        <f t="shared" ref="VS25" si="292">VQ25*$C$25</f>
        <v>715556191.75356972</v>
      </c>
      <c r="VT25" s="369"/>
      <c r="VU25" s="369">
        <f t="shared" ref="VU25" si="293">VS25*$C$25</f>
        <v>740600658.4649446</v>
      </c>
      <c r="VV25" s="369"/>
      <c r="VW25" s="369">
        <f t="shared" ref="VW25" si="294">VU25*$C$25</f>
        <v>766521681.51121759</v>
      </c>
      <c r="VX25" s="369"/>
      <c r="VY25" s="369">
        <f t="shared" ref="VY25" si="295">VW25*$C$25</f>
        <v>793349940.36411011</v>
      </c>
      <c r="VZ25" s="369"/>
      <c r="WA25" s="369">
        <f t="shared" ref="WA25" si="296">VY25*$C$25</f>
        <v>821117188.27685392</v>
      </c>
      <c r="WB25" s="369"/>
      <c r="WC25" s="369">
        <f t="shared" ref="WC25" si="297">WA25*$C$25</f>
        <v>849856289.86654377</v>
      </c>
      <c r="WD25" s="369"/>
      <c r="WE25" s="369">
        <f t="shared" ref="WE25" si="298">WC25*$C$25</f>
        <v>879601260.01187277</v>
      </c>
      <c r="WF25" s="369"/>
      <c r="WG25" s="369">
        <f t="shared" ref="WG25" si="299">WE25*$C$25</f>
        <v>910387304.11228824</v>
      </c>
      <c r="WH25" s="369"/>
      <c r="WI25" s="369">
        <f t="shared" ref="WI25" si="300">WG25*$C$25</f>
        <v>942250859.75621819</v>
      </c>
      <c r="WJ25" s="369"/>
      <c r="WK25" s="369">
        <f t="shared" ref="WK25" si="301">WI25*$C$25</f>
        <v>975229639.84768581</v>
      </c>
      <c r="WL25" s="369"/>
      <c r="WM25" s="369">
        <f t="shared" ref="WM25" si="302">WK25*$C$25</f>
        <v>1009362677.2423548</v>
      </c>
      <c r="WN25" s="369"/>
      <c r="WO25" s="369">
        <f t="shared" ref="WO25" si="303">WM25*$C$25</f>
        <v>1044690370.9458371</v>
      </c>
      <c r="WP25" s="369"/>
      <c r="WQ25" s="369">
        <f t="shared" ref="WQ25" si="304">WO25*$C$25</f>
        <v>1081254533.9289412</v>
      </c>
      <c r="WR25" s="369"/>
      <c r="WS25" s="369">
        <f t="shared" ref="WS25" si="305">WQ25*$C$25</f>
        <v>1119098442.6164541</v>
      </c>
      <c r="WT25" s="369"/>
      <c r="WU25" s="369">
        <f t="shared" ref="WU25" si="306">WS25*$C$25</f>
        <v>1158266888.1080298</v>
      </c>
      <c r="WV25" s="369"/>
      <c r="WW25" s="369">
        <f t="shared" ref="WW25" si="307">WU25*$C$25</f>
        <v>1198806229.1918108</v>
      </c>
      <c r="WX25" s="369"/>
      <c r="WY25" s="369">
        <f t="shared" ref="WY25" si="308">WW25*$C$25</f>
        <v>1240764447.2135241</v>
      </c>
      <c r="WZ25" s="369"/>
      <c r="XA25" s="369">
        <f t="shared" ref="XA25" si="309">WY25*$C$25</f>
        <v>1284191202.8659973</v>
      </c>
      <c r="XB25" s="369"/>
      <c r="XC25" s="369">
        <f t="shared" ref="XC25" si="310">XA25*$C$25</f>
        <v>1329137894.9663072</v>
      </c>
      <c r="XD25" s="369"/>
      <c r="XE25" s="369">
        <f t="shared" ref="XE25" si="311">XC25*$C$25</f>
        <v>1375657721.2901278</v>
      </c>
      <c r="XF25" s="369"/>
      <c r="XG25" s="369">
        <f t="shared" ref="XG25" si="312">XE25*$C$25</f>
        <v>1423805741.5352821</v>
      </c>
      <c r="XH25" s="369"/>
      <c r="XI25" s="369">
        <f t="shared" ref="XI25" si="313">XG25*$C$25</f>
        <v>1473638942.489017</v>
      </c>
      <c r="XJ25" s="369"/>
      <c r="XK25" s="369">
        <f t="shared" ref="XK25" si="314">XI25*$C$25</f>
        <v>1525216305.4761324</v>
      </c>
      <c r="XL25" s="369"/>
      <c r="XM25" s="369">
        <f t="shared" ref="XM25" si="315">XK25*$C$25</f>
        <v>1578598876.1677969</v>
      </c>
      <c r="XN25" s="369"/>
      <c r="XO25" s="369">
        <f t="shared" ref="XO25" si="316">XM25*$C$25</f>
        <v>1633849836.8336697</v>
      </c>
      <c r="XP25" s="369"/>
      <c r="XQ25" s="369">
        <f t="shared" ref="XQ25" si="317">XO25*$C$25</f>
        <v>1691034581.122848</v>
      </c>
      <c r="XR25" s="369"/>
      <c r="XS25" s="369">
        <f t="shared" ref="XS25" si="318">XQ25*$C$25</f>
        <v>1750220791.4621475</v>
      </c>
      <c r="XT25" s="369"/>
      <c r="XU25" s="369">
        <f t="shared" ref="XU25" si="319">XS25*$C$25</f>
        <v>1811478519.1633224</v>
      </c>
      <c r="XV25" s="369"/>
      <c r="XW25" s="369">
        <f t="shared" ref="XW25" si="320">XU25*$C$25</f>
        <v>1874880267.3340385</v>
      </c>
      <c r="XX25" s="369"/>
      <c r="XY25" s="369">
        <f t="shared" ref="XY25" si="321">XW25*$C$25</f>
        <v>1940501076.6907296</v>
      </c>
      <c r="XZ25" s="369"/>
      <c r="YA25" s="369">
        <f t="shared" ref="YA25" si="322">XY25*$C$25</f>
        <v>2008418614.3749051</v>
      </c>
      <c r="YB25" s="369"/>
      <c r="YC25" s="369">
        <f t="shared" ref="YC25" si="323">YA25*$C$25</f>
        <v>2078713265.8780267</v>
      </c>
      <c r="YD25" s="369"/>
      <c r="YE25" s="369">
        <f t="shared" ref="YE25" si="324">YC25*$C$25</f>
        <v>2151468230.1837573</v>
      </c>
      <c r="YF25" s="369"/>
      <c r="YG25" s="369">
        <f t="shared" ref="YG25" si="325">YE25*$C$25</f>
        <v>2226769618.2401886</v>
      </c>
      <c r="YH25" s="369"/>
      <c r="YI25" s="369">
        <f t="shared" ref="YI25" si="326">YG25*$C$25</f>
        <v>2304706554.8785949</v>
      </c>
      <c r="YJ25" s="369"/>
      <c r="YK25" s="369">
        <f t="shared" ref="YK25" si="327">YI25*$C$25</f>
        <v>2385371284.2993455</v>
      </c>
      <c r="YL25" s="369"/>
      <c r="YM25" s="369">
        <f t="shared" ref="YM25" si="328">YK25*$C$25</f>
        <v>2468859279.2498226</v>
      </c>
      <c r="YN25" s="369"/>
      <c r="YO25" s="369">
        <f t="shared" ref="YO25" si="329">YM25*$C$25</f>
        <v>2555269354.0235662</v>
      </c>
      <c r="YP25" s="369"/>
      <c r="YQ25" s="369">
        <f t="shared" ref="YQ25" si="330">YO25*$C$25</f>
        <v>2644703781.414391</v>
      </c>
      <c r="YR25" s="369"/>
      <c r="YS25" s="369">
        <f t="shared" ref="YS25" si="331">YQ25*$C$25</f>
        <v>2737268413.7638946</v>
      </c>
      <c r="YT25" s="369"/>
      <c r="YU25" s="369">
        <f t="shared" ref="YU25" si="332">YS25*$C$25</f>
        <v>2833072808.2456307</v>
      </c>
      <c r="YV25" s="369"/>
      <c r="YW25" s="369">
        <f t="shared" ref="YW25" si="333">YU25*$C$25</f>
        <v>2932230356.5342274</v>
      </c>
      <c r="YX25" s="369"/>
      <c r="YY25" s="369">
        <f t="shared" ref="YY25" si="334">YW25*$C$25</f>
        <v>3034858419.0129251</v>
      </c>
      <c r="YZ25" s="369"/>
      <c r="ZA25" s="369">
        <f t="shared" ref="ZA25" si="335">YY25*$C$25</f>
        <v>3141078463.6783772</v>
      </c>
      <c r="ZB25" s="369"/>
      <c r="ZC25" s="369">
        <f t="shared" ref="ZC25" si="336">ZA25*$C$25</f>
        <v>3251016209.9071202</v>
      </c>
      <c r="ZD25" s="369"/>
      <c r="ZE25" s="369">
        <f t="shared" ref="ZE25" si="337">ZC25*$C$25</f>
        <v>3364801777.2538691</v>
      </c>
      <c r="ZF25" s="369"/>
      <c r="ZG25" s="369">
        <f t="shared" ref="ZG25" si="338">ZE25*$C$25</f>
        <v>3482569839.4577541</v>
      </c>
      <c r="ZH25" s="369"/>
      <c r="ZI25" s="369">
        <f t="shared" ref="ZI25" si="339">ZG25*$C$25</f>
        <v>3604459783.8387752</v>
      </c>
      <c r="ZJ25" s="369"/>
      <c r="ZK25" s="369">
        <f t="shared" ref="ZK25" si="340">ZI25*$C$25</f>
        <v>3730615876.2731318</v>
      </c>
      <c r="ZL25" s="369"/>
      <c r="ZM25" s="369">
        <f t="shared" ref="ZM25" si="341">ZK25*$C$25</f>
        <v>3861187431.9426913</v>
      </c>
      <c r="ZN25" s="369"/>
      <c r="ZO25" s="369">
        <f t="shared" ref="ZO25" si="342">ZM25*$C$25</f>
        <v>3996328992.0606852</v>
      </c>
      <c r="ZP25" s="369"/>
      <c r="ZQ25" s="369">
        <f t="shared" ref="ZQ25" si="343">ZO25*$C$25</f>
        <v>4136200506.7828088</v>
      </c>
      <c r="ZR25" s="369"/>
      <c r="ZS25" s="369">
        <f t="shared" ref="ZS25" si="344">ZQ25*$C$25</f>
        <v>4280967524.5202069</v>
      </c>
      <c r="ZT25" s="369"/>
      <c r="ZU25" s="369">
        <f t="shared" ref="ZU25" si="345">ZS25*$C$25</f>
        <v>4430801387.8784142</v>
      </c>
      <c r="ZV25" s="369"/>
      <c r="ZW25" s="369">
        <f t="shared" ref="ZW25" si="346">ZU25*$C$25</f>
        <v>4585879436.4541578</v>
      </c>
      <c r="ZX25" s="369"/>
      <c r="ZY25" s="369">
        <f t="shared" ref="ZY25" si="347">ZW25*$C$25</f>
        <v>4746385216.7300529</v>
      </c>
      <c r="ZZ25" s="369"/>
      <c r="AAA25" s="369">
        <f t="shared" ref="AAA25" si="348">ZY25*$C$25</f>
        <v>4912508699.3156042</v>
      </c>
      <c r="AAB25" s="369"/>
      <c r="AAC25" s="369">
        <f t="shared" ref="AAC25" si="349">AAA25*$C$25</f>
        <v>5084446503.7916498</v>
      </c>
      <c r="AAD25" s="369"/>
      <c r="AAE25" s="369">
        <f t="shared" ref="AAE25" si="350">AAC25*$C$25</f>
        <v>5262402131.4243574</v>
      </c>
      <c r="AAF25" s="369"/>
      <c r="AAG25" s="369">
        <f t="shared" ref="AAG25" si="351">AAE25*$C$25</f>
        <v>5446586206.02421</v>
      </c>
      <c r="AAH25" s="369"/>
      <c r="AAI25" s="369">
        <f t="shared" ref="AAI25" si="352">AAG25*$C$25</f>
        <v>5637216723.2350569</v>
      </c>
      <c r="AAJ25" s="369"/>
      <c r="AAK25" s="369">
        <f t="shared" ref="AAK25" si="353">AAI25*$C$25</f>
        <v>5834519308.5482836</v>
      </c>
      <c r="AAL25" s="369"/>
      <c r="AAM25" s="369">
        <f t="shared" ref="AAM25" si="354">AAK25*$C$25</f>
        <v>6038727484.3474731</v>
      </c>
      <c r="AAN25" s="369"/>
      <c r="AAO25" s="369">
        <f t="shared" ref="AAO25" si="355">AAM25*$C$25</f>
        <v>6250082946.299634</v>
      </c>
      <c r="AAP25" s="369"/>
      <c r="AAQ25" s="369">
        <f t="shared" ref="AAQ25" si="356">AAO25*$C$25</f>
        <v>6468835849.4201202</v>
      </c>
      <c r="AAR25" s="369"/>
      <c r="AAS25" s="369">
        <f t="shared" ref="AAS25" si="357">AAQ25*$C$25</f>
        <v>6695245104.1498241</v>
      </c>
      <c r="AAT25" s="369"/>
      <c r="AAU25" s="369">
        <f t="shared" ref="AAU25" si="358">AAS25*$C$25</f>
        <v>6929578682.7950678</v>
      </c>
      <c r="AAV25" s="369"/>
      <c r="AAW25" s="369">
        <f t="shared" ref="AAW25" si="359">AAU25*$C$25</f>
        <v>7172113936.6928949</v>
      </c>
      <c r="AAX25" s="369"/>
      <c r="AAY25" s="369">
        <f t="shared" ref="AAY25" si="360">AAW25*$C$25</f>
        <v>7423137924.4771461</v>
      </c>
      <c r="AAZ25" s="369"/>
      <c r="ABA25" s="369">
        <f t="shared" ref="ABA25" si="361">AAY25*$C$25</f>
        <v>7682947751.8338461</v>
      </c>
      <c r="ABB25" s="369"/>
      <c r="ABC25" s="369">
        <f t="shared" ref="ABC25" si="362">ABA25*$C$25</f>
        <v>7951850923.1480303</v>
      </c>
      <c r="ABD25" s="369"/>
      <c r="ABE25" s="369">
        <f t="shared" ref="ABE25" si="363">ABC25*$C$25</f>
        <v>8230165705.4582109</v>
      </c>
      <c r="ABF25" s="369"/>
      <c r="ABG25" s="369">
        <f t="shared" ref="ABG25" si="364">ABE25*$C$25</f>
        <v>8518221505.1492481</v>
      </c>
      <c r="ABH25" s="369"/>
      <c r="ABI25" s="369">
        <f t="shared" ref="ABI25" si="365">ABG25*$C$25</f>
        <v>8816359257.8294716</v>
      </c>
      <c r="ABJ25" s="369"/>
      <c r="ABK25" s="369">
        <f t="shared" ref="ABK25" si="366">ABI25*$C$25</f>
        <v>9124931831.8535023</v>
      </c>
      <c r="ABL25" s="369"/>
      <c r="ABM25" s="369">
        <f t="shared" ref="ABM25" si="367">ABK25*$C$25</f>
        <v>9444304445.9683743</v>
      </c>
      <c r="ABN25" s="369"/>
      <c r="ABO25" s="369">
        <f t="shared" ref="ABO25" si="368">ABM25*$C$25</f>
        <v>9774855101.5772667</v>
      </c>
      <c r="ABP25" s="369"/>
      <c r="ABQ25" s="369">
        <f t="shared" ref="ABQ25" si="369">ABO25*$C$25</f>
        <v>10116975030.132471</v>
      </c>
      <c r="ABR25" s="369"/>
      <c r="ABS25" s="369">
        <f t="shared" ref="ABS25" si="370">ABQ25*$C$25</f>
        <v>10471069156.187107</v>
      </c>
      <c r="ABT25" s="369"/>
      <c r="ABU25" s="369">
        <f t="shared" ref="ABU25" si="371">ABS25*$C$25</f>
        <v>10837556576.653654</v>
      </c>
      <c r="ABV25" s="369"/>
      <c r="ABW25" s="369">
        <f t="shared" ref="ABW25" si="372">ABU25*$C$25</f>
        <v>11216871056.836531</v>
      </c>
      <c r="ABX25" s="369"/>
      <c r="ABY25" s="369">
        <f t="shared" ref="ABY25" si="373">ABW25*$C$25</f>
        <v>11609461543.825808</v>
      </c>
      <c r="ABZ25" s="369"/>
      <c r="ACA25" s="369">
        <f t="shared" ref="ACA25" si="374">ABY25*$C$25</f>
        <v>12015792697.859711</v>
      </c>
      <c r="ACB25" s="369"/>
      <c r="ACC25" s="369">
        <f t="shared" ref="ACC25" si="375">ACA25*$C$25</f>
        <v>12436345442.2848</v>
      </c>
      <c r="ACD25" s="369"/>
      <c r="ACE25" s="369">
        <f t="shared" ref="ACE25" si="376">ACC25*$C$25</f>
        <v>12871617532.764767</v>
      </c>
      <c r="ACF25" s="369"/>
      <c r="ACG25" s="369">
        <f t="shared" ref="ACG25" si="377">ACE25*$C$25</f>
        <v>13322124146.411533</v>
      </c>
      <c r="ACH25" s="369"/>
      <c r="ACI25" s="369">
        <f t="shared" ref="ACI25" si="378">ACG25*$C$25</f>
        <v>13788398491.535936</v>
      </c>
      <c r="ACJ25" s="369"/>
      <c r="ACK25" s="369">
        <f t="shared" ref="ACK25" si="379">ACI25*$C$25</f>
        <v>14270992438.739693</v>
      </c>
      <c r="ACL25" s="369"/>
      <c r="ACM25" s="369">
        <f t="shared" ref="ACM25" si="380">ACK25*$C$25</f>
        <v>14770477174.095581</v>
      </c>
      <c r="ACN25" s="369"/>
      <c r="ACO25" s="369">
        <f t="shared" ref="ACO25" si="381">ACM25*$C$25</f>
        <v>15287443875.188925</v>
      </c>
      <c r="ACP25" s="369"/>
      <c r="ACQ25" s="369">
        <f t="shared" ref="ACQ25" si="382">ACO25*$C$25</f>
        <v>15822504410.820536</v>
      </c>
      <c r="ACR25" s="369"/>
      <c r="ACS25" s="369">
        <f t="shared" ref="ACS25" si="383">ACQ25*$C$25</f>
        <v>16376292065.199253</v>
      </c>
      <c r="ACT25" s="369"/>
      <c r="ACU25" s="369">
        <f t="shared" ref="ACU25" si="384">ACS25*$C$25</f>
        <v>16949462287.481226</v>
      </c>
      <c r="ACV25" s="369"/>
      <c r="ACW25" s="369">
        <f t="shared" ref="ACW25" si="385">ACU25*$C$25</f>
        <v>17542693467.543068</v>
      </c>
      <c r="ACX25" s="369"/>
      <c r="ACY25" s="369">
        <f t="shared" ref="ACY25" si="386">ACW25*$C$25</f>
        <v>18156687738.907074</v>
      </c>
      <c r="ACZ25" s="369"/>
      <c r="ADA25" s="369">
        <f t="shared" ref="ADA25" si="387">ACY25*$C$25</f>
        <v>18792171809.768822</v>
      </c>
      <c r="ADB25" s="369"/>
      <c r="ADC25" s="369">
        <f t="shared" ref="ADC25" si="388">ADA25*$C$25</f>
        <v>19449897823.110729</v>
      </c>
      <c r="ADD25" s="369"/>
      <c r="ADE25" s="369">
        <f t="shared" ref="ADE25" si="389">ADC25*$C$25</f>
        <v>20130644246.919601</v>
      </c>
      <c r="ADF25" s="369"/>
      <c r="ADG25" s="369">
        <f t="shared" ref="ADG25" si="390">ADE25*$C$25</f>
        <v>20835216795.561787</v>
      </c>
      <c r="ADH25" s="369"/>
      <c r="ADI25" s="369">
        <f t="shared" ref="ADI25" si="391">ADG25*$C$25</f>
        <v>21564449383.406448</v>
      </c>
      <c r="ADJ25" s="369"/>
      <c r="ADK25" s="369">
        <f t="shared" ref="ADK25" si="392">ADI25*$C$25</f>
        <v>22319205111.825672</v>
      </c>
      <c r="ADL25" s="369"/>
      <c r="ADM25" s="369">
        <f t="shared" ref="ADM25" si="393">ADK25*$C$25</f>
        <v>23100377290.739571</v>
      </c>
      <c r="ADN25" s="369"/>
      <c r="ADO25" s="369">
        <f t="shared" ref="ADO25" si="394">ADM25*$C$25</f>
        <v>23908890495.915455</v>
      </c>
      <c r="ADP25" s="369"/>
      <c r="ADQ25" s="369">
        <f t="shared" ref="ADQ25" si="395">ADO25*$C$25</f>
        <v>24745701663.272495</v>
      </c>
      <c r="ADR25" s="369"/>
      <c r="ADS25" s="369">
        <f t="shared" ref="ADS25" si="396">ADQ25*$C$25</f>
        <v>25611801221.48703</v>
      </c>
      <c r="ADT25" s="369"/>
      <c r="ADU25" s="369">
        <f t="shared" ref="ADU25" si="397">ADS25*$C$25</f>
        <v>26508214264.239075</v>
      </c>
      <c r="ADV25" s="369"/>
      <c r="ADW25" s="369">
        <f t="shared" ref="ADW25" si="398">ADU25*$C$25</f>
        <v>27436001763.487442</v>
      </c>
      <c r="ADX25" s="369"/>
      <c r="ADY25" s="369">
        <f t="shared" ref="ADY25" si="399">ADW25*$C$25</f>
        <v>28396261825.209499</v>
      </c>
      <c r="ADZ25" s="369"/>
      <c r="AEA25" s="369">
        <f t="shared" ref="AEA25" si="400">ADY25*$C$25</f>
        <v>29390130989.091831</v>
      </c>
      <c r="AEB25" s="369"/>
      <c r="AEC25" s="369">
        <f t="shared" ref="AEC25" si="401">AEA25*$C$25</f>
        <v>30418785573.710041</v>
      </c>
      <c r="AED25" s="369"/>
      <c r="AEE25" s="369">
        <f t="shared" ref="AEE25" si="402">AEC25*$C$25</f>
        <v>31483443068.78989</v>
      </c>
      <c r="AEF25" s="369"/>
      <c r="AEG25" s="369">
        <f t="shared" ref="AEG25" si="403">AEE25*$C$25</f>
        <v>32585363576.197533</v>
      </c>
      <c r="AEH25" s="369"/>
      <c r="AEI25" s="369">
        <f t="shared" ref="AEI25" si="404">AEG25*$C$25</f>
        <v>33725851301.364445</v>
      </c>
      <c r="AEJ25" s="369"/>
      <c r="AEK25" s="369">
        <f t="shared" ref="AEK25" si="405">AEI25*$C$25</f>
        <v>34906256096.912201</v>
      </c>
      <c r="AEL25" s="369"/>
      <c r="AEM25" s="369">
        <f t="shared" ref="AEM25" si="406">AEK25*$C$25</f>
        <v>36127975060.304123</v>
      </c>
      <c r="AEN25" s="369"/>
      <c r="AEO25" s="369">
        <f t="shared" ref="AEO25" si="407">AEM25*$C$25</f>
        <v>37392454187.414764</v>
      </c>
      <c r="AEP25" s="369"/>
      <c r="AEQ25" s="369">
        <f t="shared" ref="AEQ25" si="408">AEO25*$C$25</f>
        <v>38701190083.974281</v>
      </c>
      <c r="AER25" s="369"/>
      <c r="AES25" s="369">
        <f t="shared" ref="AES25" si="409">AEQ25*$C$25</f>
        <v>40055731736.913376</v>
      </c>
      <c r="AET25" s="369"/>
      <c r="AEU25" s="369">
        <f t="shared" ref="AEU25" si="410">AES25*$C$25</f>
        <v>41457682347.705338</v>
      </c>
      <c r="AEV25" s="369"/>
      <c r="AEW25" s="369">
        <f t="shared" ref="AEW25" si="411">AEU25*$C$25</f>
        <v>42908701229.875023</v>
      </c>
      <c r="AEX25" s="369"/>
      <c r="AEY25" s="369">
        <f t="shared" ref="AEY25" si="412">AEW25*$C$25</f>
        <v>44410505772.920647</v>
      </c>
      <c r="AEZ25" s="369"/>
      <c r="AFA25" s="369">
        <f t="shared" ref="AFA25" si="413">AEY25*$C$25</f>
        <v>45964873474.972862</v>
      </c>
      <c r="AFB25" s="369"/>
      <c r="AFC25" s="369">
        <f t="shared" ref="AFC25" si="414">AFA25*$C$25</f>
        <v>47573644046.596909</v>
      </c>
      <c r="AFD25" s="369"/>
      <c r="AFE25" s="369">
        <f t="shared" ref="AFE25" si="415">AFC25*$C$25</f>
        <v>49238721588.227798</v>
      </c>
      <c r="AFF25" s="369"/>
      <c r="AFG25" s="369">
        <f t="shared" ref="AFG25" si="416">AFE25*$C$25</f>
        <v>50962076843.815765</v>
      </c>
      <c r="AFH25" s="369"/>
      <c r="AFI25" s="369">
        <f t="shared" ref="AFI25" si="417">AFG25*$C$25</f>
        <v>52745749533.349312</v>
      </c>
      <c r="AFJ25" s="369"/>
      <c r="AFK25" s="369">
        <f t="shared" ref="AFK25" si="418">AFI25*$C$25</f>
        <v>54591850767.016533</v>
      </c>
      <c r="AFL25" s="369"/>
      <c r="AFM25" s="369">
        <f t="shared" ref="AFM25" si="419">AFK25*$C$25</f>
        <v>56502565543.862106</v>
      </c>
      <c r="AFN25" s="369"/>
      <c r="AFO25" s="369">
        <f t="shared" ref="AFO25" si="420">AFM25*$C$25</f>
        <v>58480155337.897278</v>
      </c>
      <c r="AFP25" s="369"/>
      <c r="AFQ25" s="369">
        <f t="shared" ref="AFQ25" si="421">AFO25*$C$25</f>
        <v>60526960774.723679</v>
      </c>
      <c r="AFR25" s="369"/>
      <c r="AFS25" s="369">
        <f t="shared" ref="AFS25" si="422">AFQ25*$C$25</f>
        <v>62645404401.839005</v>
      </c>
      <c r="AFT25" s="369"/>
      <c r="AFU25" s="369">
        <f t="shared" ref="AFU25" si="423">AFS25*$C$25</f>
        <v>64837993555.903366</v>
      </c>
      <c r="AFV25" s="369"/>
      <c r="AFW25" s="369">
        <f t="shared" ref="AFW25" si="424">AFU25*$C$25</f>
        <v>67107323330.359978</v>
      </c>
      <c r="AFX25" s="369"/>
      <c r="AFY25" s="369">
        <f t="shared" ref="AFY25" si="425">AFW25*$C$25</f>
        <v>69456079646.922577</v>
      </c>
      <c r="AFZ25" s="369"/>
      <c r="AGA25" s="369">
        <f t="shared" ref="AGA25" si="426">AFY25*$C$25</f>
        <v>71887042434.564865</v>
      </c>
      <c r="AGB25" s="369"/>
      <c r="AGC25" s="369">
        <f t="shared" ref="AGC25" si="427">AGA25*$C$25</f>
        <v>74403088919.774628</v>
      </c>
      <c r="AGD25" s="369"/>
      <c r="AGE25" s="369">
        <f t="shared" ref="AGE25" si="428">AGC25*$C$25</f>
        <v>77007197031.966736</v>
      </c>
      <c r="AGF25" s="369"/>
      <c r="AGG25" s="369">
        <f t="shared" ref="AGG25" si="429">AGE25*$C$25</f>
        <v>79702448928.085571</v>
      </c>
      <c r="AGH25" s="369"/>
      <c r="AGI25" s="369">
        <f t="shared" ref="AGI25" si="430">AGG25*$C$25</f>
        <v>82492034640.568558</v>
      </c>
      <c r="AGJ25" s="369"/>
      <c r="AGK25" s="369">
        <f t="shared" ref="AGK25" si="431">AGI25*$C$25</f>
        <v>85379255852.988449</v>
      </c>
      <c r="AGL25" s="369"/>
      <c r="AGM25" s="369">
        <f t="shared" ref="AGM25" si="432">AGK25*$C$25</f>
        <v>88367529807.843033</v>
      </c>
      <c r="AGN25" s="369"/>
      <c r="AGO25" s="369">
        <f t="shared" ref="AGO25" si="433">AGM25*$C$25</f>
        <v>91460393351.117538</v>
      </c>
      <c r="AGP25" s="369"/>
      <c r="AGQ25" s="369">
        <f t="shared" ref="AGQ25" si="434">AGO25*$C$25</f>
        <v>94661507118.406647</v>
      </c>
      <c r="AGR25" s="369"/>
      <c r="AGS25" s="369">
        <f t="shared" ref="AGS25" si="435">AGQ25*$C$25</f>
        <v>97974659867.550873</v>
      </c>
      <c r="AGT25" s="369"/>
      <c r="AGU25" s="369">
        <f t="shared" ref="AGU25" si="436">AGS25*$C$25</f>
        <v>101403772962.91515</v>
      </c>
      <c r="AGV25" s="369"/>
      <c r="AGW25" s="369">
        <f t="shared" ref="AGW25" si="437">AGU25*$C$25</f>
        <v>104952905016.61717</v>
      </c>
      <c r="AGX25" s="369"/>
      <c r="AGY25" s="369">
        <f t="shared" ref="AGY25" si="438">AGW25*$C$25</f>
        <v>108626256692.19876</v>
      </c>
      <c r="AGZ25" s="369"/>
      <c r="AHA25" s="369">
        <f t="shared" ref="AHA25" si="439">AGY25*$C$25</f>
        <v>112428175676.4257</v>
      </c>
      <c r="AHB25" s="369"/>
      <c r="AHC25" s="369">
        <f t="shared" ref="AHC25" si="440">AHA25*$C$25</f>
        <v>116363161825.1006</v>
      </c>
      <c r="AHD25" s="369"/>
      <c r="AHE25" s="369">
        <f t="shared" ref="AHE25" si="441">AHC25*$C$25</f>
        <v>120435872488.97911</v>
      </c>
      <c r="AHF25" s="369"/>
      <c r="AHG25" s="369">
        <f t="shared" ref="AHG25" si="442">AHE25*$C$25</f>
        <v>124651128026.09337</v>
      </c>
      <c r="AHH25" s="369"/>
      <c r="AHI25" s="369">
        <f t="shared" ref="AHI25" si="443">AHG25*$C$25</f>
        <v>129013917507.00662</v>
      </c>
      <c r="AHJ25" s="369"/>
      <c r="AHK25" s="369">
        <f t="shared" ref="AHK25" si="444">AHI25*$C$25</f>
        <v>133529404619.75185</v>
      </c>
      <c r="AHL25" s="369"/>
      <c r="AHM25" s="369">
        <f t="shared" ref="AHM25" si="445">AHK25*$C$25</f>
        <v>138202933781.44315</v>
      </c>
      <c r="AHN25" s="369"/>
      <c r="AHO25" s="369">
        <f t="shared" ref="AHO25" si="446">AHM25*$C$25</f>
        <v>143040036463.79364</v>
      </c>
      <c r="AHP25" s="369"/>
      <c r="AHQ25" s="369">
        <f t="shared" ref="AHQ25" si="447">AHO25*$C$25</f>
        <v>148046437740.0264</v>
      </c>
      <c r="AHR25" s="369"/>
      <c r="AHS25" s="369">
        <f t="shared" ref="AHS25" si="448">AHQ25*$C$25</f>
        <v>153228063060.92731</v>
      </c>
      <c r="AHT25" s="369"/>
      <c r="AHU25" s="369">
        <f t="shared" ref="AHU25" si="449">AHS25*$C$25</f>
        <v>158591045268.05975</v>
      </c>
      <c r="AHV25" s="369"/>
      <c r="AHW25" s="369">
        <f t="shared" ref="AHW25" si="450">AHU25*$C$25</f>
        <v>164141731852.44183</v>
      </c>
      <c r="AHX25" s="369"/>
      <c r="AHY25" s="369">
        <f t="shared" ref="AHY25" si="451">AHW25*$C$25</f>
        <v>169886692467.27728</v>
      </c>
      <c r="AHZ25" s="369"/>
      <c r="AIA25" s="369">
        <f t="shared" ref="AIA25" si="452">AHY25*$C$25</f>
        <v>175832726703.63199</v>
      </c>
      <c r="AIB25" s="369"/>
      <c r="AIC25" s="369">
        <f t="shared" ref="AIC25" si="453">AIA25*$C$25</f>
        <v>181986872138.25909</v>
      </c>
      <c r="AID25" s="369"/>
      <c r="AIE25" s="369">
        <f t="shared" ref="AIE25" si="454">AIC25*$C$25</f>
        <v>188356412663.09814</v>
      </c>
      <c r="AIF25" s="369"/>
      <c r="AIG25" s="369">
        <f t="shared" ref="AIG25" si="455">AIE25*$C$25</f>
        <v>194948887106.30658</v>
      </c>
      <c r="AIH25" s="369"/>
      <c r="AII25" s="369">
        <f t="shared" ref="AII25" si="456">AIG25*$C$25</f>
        <v>201772098155.02728</v>
      </c>
      <c r="AIJ25" s="369"/>
      <c r="AIK25" s="369">
        <f t="shared" ref="AIK25" si="457">AII25*$C$25</f>
        <v>208834121590.45322</v>
      </c>
      <c r="AIL25" s="369"/>
      <c r="AIM25" s="369">
        <f t="shared" ref="AIM25" si="458">AIK25*$C$25</f>
        <v>216143315846.11905</v>
      </c>
      <c r="AIN25" s="369"/>
      <c r="AIO25" s="369">
        <f t="shared" ref="AIO25" si="459">AIM25*$C$25</f>
        <v>223708331900.73318</v>
      </c>
      <c r="AIP25" s="369"/>
      <c r="AIQ25" s="369">
        <f t="shared" ref="AIQ25" si="460">AIO25*$C$25</f>
        <v>231538123517.25882</v>
      </c>
      <c r="AIR25" s="369"/>
      <c r="AIS25" s="369">
        <f t="shared" ref="AIS25" si="461">AIQ25*$C$25</f>
        <v>239641957840.36285</v>
      </c>
      <c r="AIT25" s="369"/>
      <c r="AIU25" s="369">
        <f t="shared" ref="AIU25" si="462">AIS25*$C$25</f>
        <v>248029426364.77554</v>
      </c>
      <c r="AIV25" s="369"/>
      <c r="AIW25" s="369">
        <f t="shared" ref="AIW25" si="463">AIU25*$C$25</f>
        <v>256710456287.54266</v>
      </c>
      <c r="AIX25" s="369"/>
      <c r="AIY25" s="369">
        <f t="shared" ref="AIY25" si="464">AIW25*$C$25</f>
        <v>265695322257.60663</v>
      </c>
      <c r="AIZ25" s="369"/>
      <c r="AJA25" s="369">
        <f t="shared" ref="AJA25" si="465">AIY25*$C$25</f>
        <v>274994658536.62286</v>
      </c>
      <c r="AJB25" s="369"/>
      <c r="AJC25" s="369">
        <f t="shared" ref="AJC25" si="466">AJA25*$C$25</f>
        <v>284619471585.40466</v>
      </c>
      <c r="AJD25" s="369"/>
      <c r="AJE25" s="369">
        <f t="shared" ref="AJE25" si="467">AJC25*$C$25</f>
        <v>294581153090.8938</v>
      </c>
      <c r="AJF25" s="369"/>
      <c r="AJG25" s="369">
        <f t="shared" ref="AJG25" si="468">AJE25*$C$25</f>
        <v>304891493449.07507</v>
      </c>
      <c r="AJH25" s="369"/>
      <c r="AJI25" s="369">
        <f t="shared" ref="AJI25" si="469">AJG25*$C$25</f>
        <v>315562695719.79266</v>
      </c>
      <c r="AJJ25" s="369"/>
      <c r="AJK25" s="369">
        <f t="shared" ref="AJK25" si="470">AJI25*$C$25</f>
        <v>326607390069.98535</v>
      </c>
      <c r="AJL25" s="369"/>
      <c r="AJM25" s="369">
        <f t="shared" ref="AJM25" si="471">AJK25*$C$25</f>
        <v>338038648722.43481</v>
      </c>
      <c r="AJN25" s="369"/>
      <c r="AJO25" s="369">
        <f t="shared" ref="AJO25" si="472">AJM25*$C$25</f>
        <v>349870001427.72003</v>
      </c>
      <c r="AJP25" s="369"/>
      <c r="AJQ25" s="369">
        <f t="shared" ref="AJQ25" si="473">AJO25*$C$25</f>
        <v>362115451477.69019</v>
      </c>
      <c r="AJR25" s="369"/>
      <c r="AJS25" s="369">
        <f t="shared" ref="AJS25" si="474">AJQ25*$C$25</f>
        <v>374789492279.4093</v>
      </c>
      <c r="AJT25" s="369"/>
      <c r="AJU25" s="369">
        <f t="shared" ref="AJU25" si="475">AJS25*$C$25</f>
        <v>387907124509.1886</v>
      </c>
      <c r="AJV25" s="369"/>
      <c r="AJW25" s="369">
        <f t="shared" ref="AJW25" si="476">AJU25*$C$25</f>
        <v>401483873867.01019</v>
      </c>
      <c r="AJX25" s="369"/>
      <c r="AJY25" s="369">
        <f t="shared" ref="AJY25" si="477">AJW25*$C$25</f>
        <v>415535809452.35553</v>
      </c>
      <c r="AJZ25" s="369"/>
      <c r="AKA25" s="369">
        <f t="shared" ref="AKA25" si="478">AJY25*$C$25</f>
        <v>430079562783.18793</v>
      </c>
      <c r="AKB25" s="369"/>
      <c r="AKC25" s="369">
        <f t="shared" ref="AKC25" si="479">AKA25*$C$25</f>
        <v>445132347480.59949</v>
      </c>
      <c r="AKD25" s="369"/>
      <c r="AKE25" s="369">
        <f t="shared" ref="AKE25" si="480">AKC25*$C$25</f>
        <v>460711979642.42041</v>
      </c>
      <c r="AKF25" s="369"/>
      <c r="AKG25" s="369">
        <f t="shared" ref="AKG25" si="481">AKE25*$C$25</f>
        <v>476836898929.90509</v>
      </c>
      <c r="AKH25" s="369"/>
      <c r="AKI25" s="369">
        <f t="shared" ref="AKI25" si="482">AKG25*$C$25</f>
        <v>493526190392.45172</v>
      </c>
      <c r="AKJ25" s="369"/>
      <c r="AKK25" s="369">
        <f t="shared" ref="AKK25" si="483">AKI25*$C$25</f>
        <v>510799607056.1875</v>
      </c>
      <c r="AKL25" s="369"/>
      <c r="AKM25" s="369">
        <f t="shared" ref="AKM25" si="484">AKK25*$C$25</f>
        <v>528677593303.15399</v>
      </c>
      <c r="AKN25" s="369"/>
      <c r="AKO25" s="369">
        <f t="shared" ref="AKO25" si="485">AKM25*$C$25</f>
        <v>547181309068.76434</v>
      </c>
      <c r="AKP25" s="369"/>
      <c r="AKQ25" s="369">
        <f t="shared" ref="AKQ25" si="486">AKO25*$C$25</f>
        <v>566332654886.17102</v>
      </c>
      <c r="AKR25" s="369"/>
      <c r="AKS25" s="369">
        <f t="shared" ref="AKS25" si="487">AKQ25*$C$25</f>
        <v>586154297807.18701</v>
      </c>
      <c r="AKT25" s="369"/>
      <c r="AKU25" s="369">
        <f t="shared" ref="AKU25" si="488">AKS25*$C$25</f>
        <v>606669698230.43848</v>
      </c>
      <c r="AKV25" s="369"/>
      <c r="AKW25" s="369">
        <f t="shared" ref="AKW25" si="489">AKU25*$C$25</f>
        <v>627903137668.50378</v>
      </c>
      <c r="AKX25" s="369"/>
      <c r="AKY25" s="369">
        <f t="shared" ref="AKY25" si="490">AKW25*$C$25</f>
        <v>649879747486.90137</v>
      </c>
      <c r="AKZ25" s="369"/>
      <c r="ALA25" s="369">
        <f t="shared" ref="ALA25" si="491">AKY25*$C$25</f>
        <v>672625538648.94287</v>
      </c>
      <c r="ALB25" s="369"/>
      <c r="ALC25" s="369">
        <f t="shared" ref="ALC25" si="492">ALA25*$C$25</f>
        <v>696167432501.65576</v>
      </c>
      <c r="ALD25" s="369"/>
      <c r="ALE25" s="369">
        <f t="shared" ref="ALE25" si="493">ALC25*$C$25</f>
        <v>720533292639.21362</v>
      </c>
      <c r="ALF25" s="369"/>
      <c r="ALG25" s="369">
        <f t="shared" ref="ALG25" si="494">ALE25*$C$25</f>
        <v>745751957881.58606</v>
      </c>
      <c r="ALH25" s="369"/>
      <c r="ALI25" s="369">
        <f t="shared" ref="ALI25" si="495">ALG25*$C$25</f>
        <v>771853276407.44153</v>
      </c>
      <c r="ALJ25" s="369"/>
      <c r="ALK25" s="369">
        <f t="shared" ref="ALK25" si="496">ALI25*$C$25</f>
        <v>798868141081.7019</v>
      </c>
      <c r="ALL25" s="369"/>
      <c r="ALM25" s="369">
        <f t="shared" ref="ALM25" si="497">ALK25*$C$25</f>
        <v>826828526019.5614</v>
      </c>
      <c r="ALN25" s="369"/>
      <c r="ALO25" s="369">
        <f t="shared" ref="ALO25" si="498">ALM25*$C$25</f>
        <v>855767524430.24597</v>
      </c>
      <c r="ALP25" s="369"/>
      <c r="ALQ25" s="369">
        <f t="shared" ref="ALQ25" si="499">ALO25*$C$25</f>
        <v>885719387785.30457</v>
      </c>
      <c r="ALR25" s="369"/>
      <c r="ALS25" s="369">
        <f t="shared" ref="ALS25" si="500">ALQ25*$C$25</f>
        <v>916719566357.79016</v>
      </c>
      <c r="ALT25" s="369"/>
      <c r="ALU25" s="369">
        <f t="shared" ref="ALU25" si="501">ALS25*$C$25</f>
        <v>948804751180.31274</v>
      </c>
      <c r="ALV25" s="369"/>
      <c r="ALW25" s="369">
        <f t="shared" ref="ALW25" si="502">ALU25*$C$25</f>
        <v>982012917471.62366</v>
      </c>
      <c r="ALX25" s="369"/>
      <c r="ALY25" s="369">
        <f t="shared" ref="ALY25" si="503">ALW25*$C$25</f>
        <v>1016383369583.1304</v>
      </c>
      <c r="ALZ25" s="369"/>
      <c r="AMA25" s="369">
        <f t="shared" ref="AMA25" si="504">ALY25*$C$25</f>
        <v>1051956787518.5398</v>
      </c>
      <c r="AMB25" s="369"/>
      <c r="AMC25" s="369">
        <f t="shared" ref="AMC25" si="505">AMA25*$C$25</f>
        <v>1088775275081.6886</v>
      </c>
      <c r="AMD25" s="369"/>
      <c r="AME25" s="369">
        <f t="shared" ref="AME25" si="506">AMC25*$C$25</f>
        <v>1126882409709.5476</v>
      </c>
      <c r="AMF25" s="369"/>
      <c r="AMG25" s="369">
        <f t="shared" ref="AMG25" si="507">AME25*$C$25</f>
        <v>1166323294049.3816</v>
      </c>
      <c r="AMH25" s="369"/>
      <c r="AMI25" s="369">
        <f t="shared" ref="AMI25" si="508">AMG25*$C$25</f>
        <v>1207144609341.1099</v>
      </c>
      <c r="AMJ25" s="369"/>
      <c r="AMK25" s="369">
        <f t="shared" ref="AMK25" si="509">AMI25*$C$25</f>
        <v>1249394670668.0486</v>
      </c>
      <c r="AML25" s="369"/>
      <c r="AMM25" s="369">
        <f t="shared" ref="AMM25" si="510">AMK25*$C$25</f>
        <v>1293123484141.4302</v>
      </c>
      <c r="AMN25" s="369"/>
      <c r="AMO25" s="369">
        <f t="shared" ref="AMO25" si="511">AMM25*$C$25</f>
        <v>1338382806086.3801</v>
      </c>
      <c r="AMP25" s="369"/>
      <c r="AMQ25" s="369">
        <f t="shared" ref="AMQ25" si="512">AMO25*$C$25</f>
        <v>1385226204299.4033</v>
      </c>
      <c r="AMR25" s="369"/>
      <c r="AMS25" s="369">
        <f t="shared" ref="AMS25" si="513">AMQ25*$C$25</f>
        <v>1433709121449.8823</v>
      </c>
      <c r="AMT25" s="369"/>
      <c r="AMU25" s="369">
        <f t="shared" ref="AMU25" si="514">AMS25*$C$25</f>
        <v>1483888940700.6282</v>
      </c>
      <c r="AMV25" s="369"/>
      <c r="AMW25" s="369">
        <f t="shared" ref="AMW25" si="515">AMU25*$C$25</f>
        <v>1535825053625.1501</v>
      </c>
      <c r="AMX25" s="369"/>
      <c r="AMY25" s="369">
        <f t="shared" ref="AMY25" si="516">AMW25*$C$25</f>
        <v>1589578930502.0303</v>
      </c>
      <c r="AMZ25" s="369"/>
      <c r="ANA25" s="369">
        <f t="shared" ref="ANA25" si="517">AMY25*$C$25</f>
        <v>1645214193069.6013</v>
      </c>
      <c r="ANB25" s="369"/>
      <c r="ANC25" s="369">
        <f t="shared" ref="ANC25" si="518">ANA25*$C$25</f>
        <v>1702796689827.0374</v>
      </c>
      <c r="AND25" s="369"/>
      <c r="ANE25" s="369">
        <f t="shared" ref="ANE25" si="519">ANC25*$C$25</f>
        <v>1762394573970.9836</v>
      </c>
      <c r="ANF25" s="369"/>
      <c r="ANG25" s="369">
        <f t="shared" ref="ANG25" si="520">ANE25*$C$25</f>
        <v>1824078384059.968</v>
      </c>
      <c r="ANH25" s="369"/>
      <c r="ANI25" s="369">
        <f t="shared" ref="ANI25" si="521">ANG25*$C$25</f>
        <v>1887921127502.0667</v>
      </c>
      <c r="ANJ25" s="369"/>
      <c r="ANK25" s="369">
        <f t="shared" ref="ANK25" si="522">ANI25*$C$25</f>
        <v>1953998366964.6389</v>
      </c>
      <c r="ANL25" s="369"/>
      <c r="ANM25" s="369">
        <f t="shared" ref="ANM25" si="523">ANK25*$C$25</f>
        <v>2022388309808.4011</v>
      </c>
      <c r="ANN25" s="369"/>
      <c r="ANO25" s="369">
        <f t="shared" ref="ANO25" si="524">ANM25*$C$25</f>
        <v>2093171900651.6951</v>
      </c>
      <c r="ANP25" s="369"/>
      <c r="ANQ25" s="369">
        <f t="shared" ref="ANQ25" si="525">ANO25*$C$25</f>
        <v>2166432917174.5042</v>
      </c>
      <c r="ANR25" s="369"/>
      <c r="ANS25" s="369">
        <f t="shared" ref="ANS25" si="526">ANQ25*$C$25</f>
        <v>2242258069275.6118</v>
      </c>
      <c r="ANT25" s="369"/>
      <c r="ANU25" s="369">
        <f t="shared" ref="ANU25" si="527">ANS25*$C$25</f>
        <v>2320737101700.2578</v>
      </c>
      <c r="ANV25" s="369"/>
      <c r="ANW25" s="369">
        <f t="shared" ref="ANW25" si="528">ANU25*$C$25</f>
        <v>2401962900259.7666</v>
      </c>
      <c r="ANX25" s="369"/>
      <c r="ANY25" s="369">
        <f t="shared" ref="ANY25" si="529">ANW25*$C$25</f>
        <v>2486031601768.8584</v>
      </c>
      <c r="ANZ25" s="369"/>
      <c r="AOA25" s="369">
        <f t="shared" ref="AOA25" si="530">ANY25*$C$25</f>
        <v>2573042707830.7681</v>
      </c>
      <c r="AOB25" s="369"/>
      <c r="AOC25" s="369">
        <f t="shared" ref="AOC25" si="531">AOA25*$C$25</f>
        <v>2663099202604.8447</v>
      </c>
      <c r="AOD25" s="369"/>
      <c r="AOE25" s="369">
        <f t="shared" ref="AOE25" si="532">AOC25*$C$25</f>
        <v>2756307674696.0142</v>
      </c>
      <c r="AOF25" s="369"/>
      <c r="AOG25" s="369">
        <f t="shared" ref="AOG25" si="533">AOE25*$C$25</f>
        <v>2852778443310.3745</v>
      </c>
      <c r="AOH25" s="369"/>
      <c r="AOI25" s="369">
        <f t="shared" ref="AOI25" si="534">AOG25*$C$25</f>
        <v>2952625688826.2373</v>
      </c>
      <c r="AOJ25" s="369"/>
      <c r="AOK25" s="369">
        <f t="shared" ref="AOK25" si="535">AOI25*$C$25</f>
        <v>3055967587935.1553</v>
      </c>
      <c r="AOL25" s="369"/>
      <c r="AOM25" s="369">
        <f t="shared" ref="AOM25" si="536">AOK25*$C$25</f>
        <v>3162926453512.8853</v>
      </c>
      <c r="AON25" s="369"/>
      <c r="AOO25" s="369">
        <f t="shared" ref="AOO25" si="537">AOM25*$C$25</f>
        <v>3273628879385.8359</v>
      </c>
      <c r="AOP25" s="369"/>
      <c r="AOQ25" s="369">
        <f t="shared" ref="AOQ25" si="538">AOO25*$C$25</f>
        <v>3388205890164.3398</v>
      </c>
      <c r="AOR25" s="369"/>
      <c r="AOS25" s="369">
        <f t="shared" ref="AOS25" si="539">AOQ25*$C$25</f>
        <v>3506793096320.0913</v>
      </c>
      <c r="AOT25" s="369"/>
      <c r="AOU25" s="369">
        <f t="shared" ref="AOU25" si="540">AOS25*$C$25</f>
        <v>3629530854691.2944</v>
      </c>
      <c r="AOV25" s="369"/>
      <c r="AOW25" s="369">
        <f t="shared" ref="AOW25" si="541">AOU25*$C$25</f>
        <v>3756564434605.4893</v>
      </c>
      <c r="AOX25" s="369"/>
      <c r="AOY25" s="369">
        <f t="shared" ref="AOY25" si="542">AOW25*$C$25</f>
        <v>3888044189816.6812</v>
      </c>
      <c r="AOZ25" s="369"/>
      <c r="APA25" s="369">
        <f t="shared" ref="APA25" si="543">AOY25*$C$25</f>
        <v>4024125736460.2646</v>
      </c>
      <c r="APB25" s="369"/>
      <c r="APC25" s="369">
        <f t="shared" ref="APC25" si="544">APA25*$C$25</f>
        <v>4164970137236.3735</v>
      </c>
      <c r="APD25" s="369"/>
      <c r="APE25" s="369">
        <f t="shared" ref="APE25" si="545">APC25*$C$25</f>
        <v>4310744092039.6465</v>
      </c>
      <c r="APF25" s="369"/>
      <c r="APG25" s="369">
        <f t="shared" ref="APG25" si="546">APE25*$C$25</f>
        <v>4461620135261.0342</v>
      </c>
      <c r="APH25" s="369"/>
      <c r="API25" s="369">
        <f t="shared" ref="API25" si="547">APG25*$C$25</f>
        <v>4617776839995.1699</v>
      </c>
      <c r="APJ25" s="369"/>
      <c r="APK25" s="369">
        <f t="shared" ref="APK25" si="548">API25*$C$25</f>
        <v>4779399029395.001</v>
      </c>
      <c r="APL25" s="369"/>
      <c r="APM25" s="369">
        <f t="shared" ref="APM25" si="549">APK25*$C$25</f>
        <v>4946677995423.8252</v>
      </c>
      <c r="APN25" s="369"/>
      <c r="APO25" s="369">
        <f t="shared" ref="APO25" si="550">APM25*$C$25</f>
        <v>5119811725263.6582</v>
      </c>
      <c r="APP25" s="369"/>
      <c r="APQ25" s="369">
        <f t="shared" ref="APQ25" si="551">APO25*$C$25</f>
        <v>5299005135647.8857</v>
      </c>
      <c r="APR25" s="369"/>
      <c r="APS25" s="369">
        <f t="shared" ref="APS25" si="552">APQ25*$C$25</f>
        <v>5484470315395.5615</v>
      </c>
      <c r="APT25" s="369"/>
      <c r="APU25" s="369">
        <f t="shared" ref="APU25" si="553">APS25*$C$25</f>
        <v>5676426776434.4053</v>
      </c>
      <c r="APV25" s="369"/>
      <c r="APW25" s="369">
        <f t="shared" ref="APW25" si="554">APU25*$C$25</f>
        <v>5875101713609.6094</v>
      </c>
      <c r="APX25" s="369"/>
      <c r="APY25" s="369">
        <f t="shared" ref="APY25" si="555">APW25*$C$25</f>
        <v>6080730273585.9453</v>
      </c>
      <c r="APZ25" s="369"/>
      <c r="AQA25" s="369">
        <f t="shared" ref="AQA25" si="556">APY25*$C$25</f>
        <v>6293555833161.4531</v>
      </c>
      <c r="AQB25" s="369"/>
      <c r="AQC25" s="369">
        <f t="shared" ref="AQC25" si="557">AQA25*$C$25</f>
        <v>6513830287322.1035</v>
      </c>
      <c r="AQD25" s="369"/>
      <c r="AQE25" s="369">
        <f t="shared" ref="AQE25" si="558">AQC25*$C$25</f>
        <v>6741814347378.377</v>
      </c>
      <c r="AQF25" s="369"/>
      <c r="AQG25" s="369">
        <f t="shared" ref="AQG25" si="559">AQE25*$C$25</f>
        <v>6977777849536.6191</v>
      </c>
      <c r="AQH25" s="369"/>
      <c r="AQI25" s="369">
        <f t="shared" ref="AQI25" si="560">AQG25*$C$25</f>
        <v>7222000074270.4004</v>
      </c>
      <c r="AQJ25" s="369"/>
      <c r="AQK25" s="369">
        <f t="shared" ref="AQK25" si="561">AQI25*$C$25</f>
        <v>7474770076869.8643</v>
      </c>
      <c r="AQL25" s="369"/>
      <c r="AQM25" s="369">
        <f t="shared" ref="AQM25" si="562">AQK25*$C$25</f>
        <v>7736387029560.3086</v>
      </c>
      <c r="AQN25" s="369"/>
      <c r="AQO25" s="369">
        <f t="shared" ref="AQO25" si="563">AQM25*$C$25</f>
        <v>8007160575594.9189</v>
      </c>
      <c r="AQP25" s="369"/>
      <c r="AQQ25" s="369">
        <f t="shared" ref="AQQ25" si="564">AQO25*$C$25</f>
        <v>8287411195740.7402</v>
      </c>
      <c r="AQR25" s="369"/>
      <c r="AQS25" s="369">
        <f t="shared" ref="AQS25" si="565">AQQ25*$C$25</f>
        <v>8577470587591.665</v>
      </c>
      <c r="AQT25" s="369"/>
      <c r="AQU25" s="369">
        <f t="shared" ref="AQU25" si="566">AQS25*$C$25</f>
        <v>8877682058157.373</v>
      </c>
      <c r="AQV25" s="369"/>
      <c r="AQW25" s="369">
        <f t="shared" ref="AQW25" si="567">AQU25*$C$25</f>
        <v>9188400930192.8809</v>
      </c>
      <c r="AQX25" s="369"/>
      <c r="AQY25" s="369">
        <f t="shared" ref="AQY25" si="568">AQW25*$C$25</f>
        <v>9509994962749.6309</v>
      </c>
      <c r="AQZ25" s="369"/>
      <c r="ARA25" s="369">
        <f t="shared" ref="ARA25" si="569">AQY25*$C$25</f>
        <v>9842844786445.8672</v>
      </c>
      <c r="ARB25" s="369"/>
      <c r="ARC25" s="369">
        <f t="shared" ref="ARC25" si="570">ARA25*$C$25</f>
        <v>10187344353971.473</v>
      </c>
      <c r="ARD25" s="369"/>
      <c r="ARE25" s="369">
        <f t="shared" ref="ARE25" si="571">ARC25*$C$25</f>
        <v>10543901406360.473</v>
      </c>
      <c r="ARF25" s="369"/>
      <c r="ARG25" s="369">
        <f t="shared" ref="ARG25" si="572">ARE25*$C$25</f>
        <v>10912937955583.088</v>
      </c>
      <c r="ARH25" s="369"/>
      <c r="ARI25" s="369">
        <f t="shared" ref="ARI25" si="573">ARG25*$C$25</f>
        <v>11294890784028.494</v>
      </c>
      <c r="ARJ25" s="369"/>
      <c r="ARK25" s="369">
        <f t="shared" ref="ARK25" si="574">ARI25*$C$25</f>
        <v>11690211961469.49</v>
      </c>
      <c r="ARL25" s="369"/>
      <c r="ARM25" s="369">
        <f t="shared" ref="ARM25" si="575">ARK25*$C$25</f>
        <v>12099369380120.922</v>
      </c>
      <c r="ARN25" s="369"/>
      <c r="ARO25" s="369">
        <f t="shared" ref="ARO25" si="576">ARM25*$C$25</f>
        <v>12522847308425.152</v>
      </c>
      <c r="ARP25" s="369"/>
      <c r="ARQ25" s="369">
        <f t="shared" ref="ARQ25" si="577">ARO25*$C$25</f>
        <v>12961146964220.031</v>
      </c>
      <c r="ARR25" s="369"/>
      <c r="ARS25" s="369">
        <f t="shared" ref="ARS25" si="578">ARQ25*$C$25</f>
        <v>13414787107967.73</v>
      </c>
      <c r="ART25" s="369"/>
      <c r="ARU25" s="369">
        <f t="shared" ref="ARU25" si="579">ARS25*$C$25</f>
        <v>13884304656746.6</v>
      </c>
      <c r="ARV25" s="369"/>
      <c r="ARW25" s="369">
        <f t="shared" ref="ARW25" si="580">ARU25*$C$25</f>
        <v>14370255319732.729</v>
      </c>
      <c r="ARX25" s="369"/>
      <c r="ARY25" s="369">
        <f t="shared" ref="ARY25" si="581">ARW25*$C$25</f>
        <v>14873214255923.373</v>
      </c>
      <c r="ARZ25" s="369"/>
      <c r="ASA25" s="369">
        <f t="shared" ref="ASA25" si="582">ARY25*$C$25</f>
        <v>15393776754880.689</v>
      </c>
      <c r="ASB25" s="369"/>
      <c r="ASC25" s="369">
        <f t="shared" ref="ASC25" si="583">ASA25*$C$25</f>
        <v>15932558941301.512</v>
      </c>
      <c r="ASD25" s="369"/>
      <c r="ASE25" s="369">
        <f t="shared" ref="ASE25" si="584">ASC25*$C$25</f>
        <v>16490198504247.063</v>
      </c>
      <c r="ASF25" s="369"/>
      <c r="ASG25" s="369">
        <f t="shared" ref="ASG25" si="585">ASE25*$C$25</f>
        <v>17067355451895.709</v>
      </c>
      <c r="ASH25" s="369"/>
      <c r="ASI25" s="369">
        <f t="shared" ref="ASI25" si="586">ASG25*$C$25</f>
        <v>17664712892712.059</v>
      </c>
      <c r="ASJ25" s="369"/>
      <c r="ASK25" s="369">
        <f t="shared" ref="ASK25" si="587">ASI25*$C$25</f>
        <v>18282977843956.98</v>
      </c>
      <c r="ASL25" s="369"/>
      <c r="ASM25" s="369">
        <f t="shared" ref="ASM25" si="588">ASK25*$C$25</f>
        <v>18922882068495.473</v>
      </c>
      <c r="ASN25" s="369"/>
      <c r="ASO25" s="369">
        <f t="shared" ref="ASO25" si="589">ASM25*$C$25</f>
        <v>19585182940892.813</v>
      </c>
      <c r="ASP25" s="369"/>
      <c r="ASQ25" s="369">
        <f t="shared" ref="ASQ25" si="590">ASO25*$C$25</f>
        <v>20270664343824.059</v>
      </c>
      <c r="ASR25" s="369"/>
      <c r="ASS25" s="369">
        <f t="shared" ref="ASS25" si="591">ASQ25*$C$25</f>
        <v>20980137595857.898</v>
      </c>
      <c r="AST25" s="369"/>
      <c r="ASU25" s="369">
        <f t="shared" ref="ASU25" si="592">ASS25*$C$25</f>
        <v>21714442411712.922</v>
      </c>
      <c r="ASV25" s="369"/>
      <c r="ASW25" s="369">
        <f t="shared" ref="ASW25" si="593">ASU25*$C$25</f>
        <v>22474447896122.871</v>
      </c>
      <c r="ASX25" s="369"/>
      <c r="ASY25" s="369">
        <f t="shared" ref="ASY25" si="594">ASW25*$C$25</f>
        <v>23261053572487.168</v>
      </c>
      <c r="ASZ25" s="369"/>
      <c r="ATA25" s="369">
        <f t="shared" ref="ATA25" si="595">ASY25*$C$25</f>
        <v>24075190447524.219</v>
      </c>
      <c r="ATB25" s="369"/>
      <c r="ATC25" s="369">
        <f t="shared" ref="ATC25" si="596">ATA25*$C$25</f>
        <v>24917822113187.566</v>
      </c>
      <c r="ATD25" s="369"/>
      <c r="ATE25" s="369">
        <f t="shared" ref="ATE25" si="597">ATC25*$C$25</f>
        <v>25789945887149.129</v>
      </c>
      <c r="ATF25" s="369"/>
      <c r="ATG25" s="369">
        <f t="shared" ref="ATG25" si="598">ATE25*$C$25</f>
        <v>26692593993199.348</v>
      </c>
      <c r="ATH25" s="369"/>
      <c r="ATI25" s="369">
        <f t="shared" ref="ATI25" si="599">ATG25*$C$25</f>
        <v>27626834782961.324</v>
      </c>
      <c r="ATJ25" s="369"/>
      <c r="ATK25" s="369">
        <f t="shared" ref="ATK25" si="600">ATI25*$C$25</f>
        <v>28593774000364.969</v>
      </c>
      <c r="ATL25" s="369"/>
      <c r="ATM25" s="369">
        <f t="shared" ref="ATM25" si="601">ATK25*$C$25</f>
        <v>29594556090377.742</v>
      </c>
      <c r="ATN25" s="369"/>
      <c r="ATO25" s="369">
        <f t="shared" ref="ATO25" si="602">ATM25*$C$25</f>
        <v>30630365553540.961</v>
      </c>
      <c r="ATP25" s="369"/>
      <c r="ATQ25" s="369">
        <f t="shared" ref="ATQ25" si="603">ATO25*$C$25</f>
        <v>31702428347914.891</v>
      </c>
      <c r="ATR25" s="369"/>
      <c r="ATS25" s="369">
        <f t="shared" ref="ATS25" si="604">ATQ25*$C$25</f>
        <v>32812013340091.91</v>
      </c>
      <c r="ATT25" s="369"/>
      <c r="ATU25" s="369">
        <f t="shared" ref="ATU25" si="605">ATS25*$C$25</f>
        <v>33960433806995.125</v>
      </c>
      <c r="ATV25" s="369"/>
      <c r="ATW25" s="369">
        <f t="shared" ref="ATW25" si="606">ATU25*$C$25</f>
        <v>35149048990239.953</v>
      </c>
      <c r="ATX25" s="369"/>
      <c r="ATY25" s="369">
        <f t="shared" ref="ATY25" si="607">ATW25*$C$25</f>
        <v>36379265704898.352</v>
      </c>
      <c r="ATZ25" s="369"/>
      <c r="AUA25" s="369">
        <f t="shared" ref="AUA25" si="608">ATY25*$C$25</f>
        <v>37652540004569.789</v>
      </c>
      <c r="AUB25" s="369"/>
      <c r="AUC25" s="369">
        <f t="shared" ref="AUC25" si="609">AUA25*$C$25</f>
        <v>38970378904729.727</v>
      </c>
      <c r="AUD25" s="369"/>
      <c r="AUE25" s="369">
        <f t="shared" ref="AUE25" si="610">AUC25*$C$25</f>
        <v>40334342166395.266</v>
      </c>
      <c r="AUF25" s="369"/>
      <c r="AUG25" s="369">
        <f t="shared" ref="AUG25" si="611">AUE25*$C$25</f>
        <v>41746044142219.094</v>
      </c>
      <c r="AUH25" s="369"/>
      <c r="AUI25" s="369">
        <f t="shared" ref="AUI25" si="612">AUG25*$C$25</f>
        <v>43207155687196.758</v>
      </c>
      <c r="AUJ25" s="369"/>
      <c r="AUK25" s="369">
        <f t="shared" ref="AUK25" si="613">AUI25*$C$25</f>
        <v>44719406136248.641</v>
      </c>
      <c r="AUL25" s="369"/>
      <c r="AUM25" s="369">
        <f t="shared" ref="AUM25" si="614">AUK25*$C$25</f>
        <v>46284585351017.336</v>
      </c>
      <c r="AUN25" s="369"/>
      <c r="AUO25" s="369">
        <f t="shared" ref="AUO25" si="615">AUM25*$C$25</f>
        <v>47904545838302.938</v>
      </c>
      <c r="AUP25" s="369"/>
      <c r="AUQ25" s="369">
        <f t="shared" ref="AUQ25" si="616">AUO25*$C$25</f>
        <v>49581204942643.539</v>
      </c>
      <c r="AUR25" s="369"/>
      <c r="AUS25" s="369">
        <f t="shared" ref="AUS25" si="617">AUQ25*$C$25</f>
        <v>51316547115636.063</v>
      </c>
      <c r="AUT25" s="369"/>
      <c r="AUU25" s="369">
        <f t="shared" ref="AUU25" si="618">AUS25*$C$25</f>
        <v>53112626264683.32</v>
      </c>
      <c r="AUV25" s="369"/>
      <c r="AUW25" s="369">
        <f t="shared" ref="AUW25" si="619">AUU25*$C$25</f>
        <v>54971568183947.234</v>
      </c>
      <c r="AUX25" s="369"/>
      <c r="AUY25" s="369">
        <f t="shared" ref="AUY25" si="620">AUW25*$C$25</f>
        <v>56895573070385.383</v>
      </c>
      <c r="AUZ25" s="369"/>
      <c r="AVA25" s="369">
        <f t="shared" ref="AVA25" si="621">AUY25*$C$25</f>
        <v>58886918127848.867</v>
      </c>
      <c r="AVB25" s="369"/>
      <c r="AVC25" s="369">
        <f t="shared" ref="AVC25" si="622">AVA25*$C$25</f>
        <v>60947960262323.57</v>
      </c>
      <c r="AVD25" s="369"/>
      <c r="AVE25" s="369">
        <f t="shared" ref="AVE25" si="623">AVC25*$C$25</f>
        <v>63081138871504.891</v>
      </c>
      <c r="AVF25" s="369"/>
      <c r="AVG25" s="369">
        <f t="shared" ref="AVG25" si="624">AVE25*$C$25</f>
        <v>65288978732007.555</v>
      </c>
      <c r="AVH25" s="369"/>
      <c r="AVI25" s="369">
        <f t="shared" ref="AVI25" si="625">AVG25*$C$25</f>
        <v>67574092987627.813</v>
      </c>
      <c r="AVJ25" s="369"/>
      <c r="AVK25" s="369">
        <f t="shared" ref="AVK25" si="626">AVI25*$C$25</f>
        <v>69939186242194.781</v>
      </c>
      <c r="AVL25" s="369"/>
      <c r="AVM25" s="369">
        <f t="shared" ref="AVM25" si="627">AVK25*$C$25</f>
        <v>72387057760671.594</v>
      </c>
      <c r="AVN25" s="369"/>
      <c r="AVO25" s="369">
        <f t="shared" ref="AVO25" si="628">AVM25*$C$25</f>
        <v>74920604782295.094</v>
      </c>
      <c r="AVP25" s="369"/>
      <c r="AVQ25" s="369">
        <f t="shared" ref="AVQ25" si="629">AVO25*$C$25</f>
        <v>77542825949675.422</v>
      </c>
      <c r="AVR25" s="369"/>
      <c r="AVS25" s="369">
        <f t="shared" ref="AVS25" si="630">AVQ25*$C$25</f>
        <v>80256824857914.063</v>
      </c>
      <c r="AVT25" s="369"/>
      <c r="AVU25" s="369">
        <f t="shared" ref="AVU25" si="631">AVS25*$C$25</f>
        <v>83065813727941.047</v>
      </c>
      <c r="AVV25" s="369"/>
      <c r="AVW25" s="369">
        <f t="shared" ref="AVW25" si="632">AVU25*$C$25</f>
        <v>85973117208418.984</v>
      </c>
      <c r="AVX25" s="369"/>
      <c r="AVY25" s="369">
        <f t="shared" ref="AVY25" si="633">AVW25*$C$25</f>
        <v>88982176310713.641</v>
      </c>
      <c r="AVZ25" s="369"/>
      <c r="AWA25" s="369">
        <f t="shared" ref="AWA25" si="634">AVY25*$C$25</f>
        <v>92096552481588.609</v>
      </c>
      <c r="AWB25" s="369"/>
      <c r="AWC25" s="369">
        <f t="shared" ref="AWC25" si="635">AWA25*$C$25</f>
        <v>95319931818444.203</v>
      </c>
      <c r="AWD25" s="369"/>
      <c r="AWE25" s="369">
        <f t="shared" ref="AWE25" si="636">AWC25*$C$25</f>
        <v>98656129432089.75</v>
      </c>
      <c r="AWF25" s="369"/>
      <c r="AWG25" s="369">
        <f t="shared" ref="AWG25" si="637">AWE25*$C$25</f>
        <v>102109093962212.89</v>
      </c>
      <c r="AWH25" s="369"/>
      <c r="AWI25" s="369">
        <f t="shared" ref="AWI25" si="638">AWG25*$C$25</f>
        <v>105682912250890.33</v>
      </c>
      <c r="AWJ25" s="369"/>
      <c r="AWK25" s="369">
        <f t="shared" ref="AWK25" si="639">AWI25*$C$25</f>
        <v>109381814179671.48</v>
      </c>
      <c r="AWL25" s="369"/>
      <c r="AWM25" s="369">
        <f t="shared" ref="AWM25" si="640">AWK25*$C$25</f>
        <v>113210177675959.98</v>
      </c>
      <c r="AWN25" s="369"/>
      <c r="AWO25" s="369">
        <f t="shared" ref="AWO25" si="641">AWM25*$C$25</f>
        <v>117172533894618.58</v>
      </c>
      <c r="AWP25" s="369"/>
      <c r="AWQ25" s="369">
        <f t="shared" ref="AWQ25" si="642">AWO25*$C$25</f>
        <v>121273572580930.22</v>
      </c>
      <c r="AWR25" s="369"/>
      <c r="AWS25" s="369">
        <f t="shared" ref="AWS25" si="643">AWQ25*$C$25</f>
        <v>125518147621262.77</v>
      </c>
      <c r="AWT25" s="369"/>
      <c r="AWU25" s="369">
        <f t="shared" ref="AWU25" si="644">AWS25*$C$25</f>
        <v>129911282788006.95</v>
      </c>
      <c r="AWV25" s="369"/>
      <c r="AWW25" s="369">
        <f t="shared" ref="AWW25" si="645">AWU25*$C$25</f>
        <v>134458177685587.19</v>
      </c>
      <c r="AWX25" s="369"/>
      <c r="AWY25" s="369">
        <f t="shared" ref="AWY25" si="646">AWW25*$C$25</f>
        <v>139164213904582.73</v>
      </c>
      <c r="AWZ25" s="369"/>
      <c r="AXA25" s="369">
        <f t="shared" ref="AXA25" si="647">AWY25*$C$25</f>
        <v>144034961391243.13</v>
      </c>
      <c r="AXB25" s="369"/>
      <c r="AXC25" s="369">
        <f t="shared" ref="AXC25" si="648">AXA25*$C$25</f>
        <v>149076185039936.63</v>
      </c>
      <c r="AXD25" s="369"/>
      <c r="AXE25" s="369">
        <f t="shared" ref="AXE25" si="649">AXC25*$C$25</f>
        <v>154293851516334.41</v>
      </c>
      <c r="AXF25" s="369"/>
      <c r="AXG25" s="369">
        <f t="shared" ref="AXG25" si="650">AXE25*$C$25</f>
        <v>159694136319406.09</v>
      </c>
      <c r="AXH25" s="369"/>
      <c r="AXI25" s="369">
        <f t="shared" ref="AXI25" si="651">AXG25*$C$25</f>
        <v>165283431090585.28</v>
      </c>
      <c r="AXJ25" s="369"/>
      <c r="AXK25" s="369">
        <f t="shared" ref="AXK25" si="652">AXI25*$C$25</f>
        <v>171068351178755.75</v>
      </c>
      <c r="AXL25" s="369"/>
      <c r="AXM25" s="369">
        <f t="shared" ref="AXM25" si="653">AXK25*$C$25</f>
        <v>177055743470012.19</v>
      </c>
      <c r="AXN25" s="369"/>
      <c r="AXO25" s="369">
        <f t="shared" ref="AXO25" si="654">AXM25*$C$25</f>
        <v>183252694491462.59</v>
      </c>
      <c r="AXP25" s="369"/>
      <c r="AXQ25" s="369">
        <f t="shared" ref="AXQ25" si="655">AXO25*$C$25</f>
        <v>189666538798663.78</v>
      </c>
      <c r="AXR25" s="369"/>
      <c r="AXS25" s="369">
        <f t="shared" ref="AXS25" si="656">AXQ25*$C$25</f>
        <v>196304867656617</v>
      </c>
      <c r="AXT25" s="369"/>
      <c r="AXU25" s="369">
        <f t="shared" ref="AXU25" si="657">AXS25*$C$25</f>
        <v>203175538024598.59</v>
      </c>
      <c r="AXV25" s="369"/>
      <c r="AXW25" s="369">
        <f t="shared" ref="AXW25" si="658">AXU25*$C$25</f>
        <v>210286681855459.53</v>
      </c>
      <c r="AXX25" s="369"/>
      <c r="AXY25" s="369">
        <f t="shared" ref="AXY25" si="659">AXW25*$C$25</f>
        <v>217646715720400.59</v>
      </c>
      <c r="AXZ25" s="369"/>
      <c r="AYA25" s="369">
        <f t="shared" ref="AYA25" si="660">AXY25*$C$25</f>
        <v>225264350770614.59</v>
      </c>
      <c r="AYB25" s="369"/>
      <c r="AYC25" s="369">
        <f t="shared" ref="AYC25" si="661">AYA25*$C$25</f>
        <v>233148603047586.09</v>
      </c>
      <c r="AYD25" s="369"/>
      <c r="AYE25" s="369">
        <f t="shared" ref="AYE25" si="662">AYC25*$C$25</f>
        <v>241308804154251.59</v>
      </c>
      <c r="AYF25" s="369"/>
      <c r="AYG25" s="369">
        <f t="shared" ref="AYG25" si="663">AYE25*$C$25</f>
        <v>249754612299650.38</v>
      </c>
      <c r="AYH25" s="369"/>
      <c r="AYI25" s="369">
        <f t="shared" ref="AYI25" si="664">AYG25*$C$25</f>
        <v>258496023730138.13</v>
      </c>
      <c r="AYJ25" s="369"/>
      <c r="AYK25" s="369">
        <f t="shared" ref="AYK25" si="665">AYI25*$C$25</f>
        <v>267543384560692.94</v>
      </c>
      <c r="AYL25" s="369"/>
      <c r="AYM25" s="369">
        <f t="shared" ref="AYM25" si="666">AYK25*$C$25</f>
        <v>276907403020317.16</v>
      </c>
      <c r="AYN25" s="369"/>
      <c r="AYO25" s="369">
        <f t="shared" ref="AYO25" si="667">AYM25*$C$25</f>
        <v>286599162126028.25</v>
      </c>
      <c r="AYP25" s="369"/>
      <c r="AYQ25" s="369">
        <f t="shared" ref="AYQ25" si="668">AYO25*$C$25</f>
        <v>296630132800439.19</v>
      </c>
      <c r="AYR25" s="369"/>
      <c r="AYS25" s="369">
        <f t="shared" ref="AYS25" si="669">AYQ25*$C$25</f>
        <v>307012187448454.56</v>
      </c>
      <c r="AYT25" s="369"/>
      <c r="AYU25" s="369">
        <f t="shared" ref="AYU25" si="670">AYS25*$C$25</f>
        <v>317757614009150.44</v>
      </c>
      <c r="AYV25" s="369"/>
      <c r="AYW25" s="369">
        <f t="shared" ref="AYW25" si="671">AYU25*$C$25</f>
        <v>328879130499470.69</v>
      </c>
      <c r="AYX25" s="369"/>
      <c r="AYY25" s="369">
        <f t="shared" ref="AYY25" si="672">AYW25*$C$25</f>
        <v>340389900066952.13</v>
      </c>
      <c r="AYZ25" s="369"/>
      <c r="AZA25" s="369">
        <f t="shared" ref="AZA25" si="673">AYY25*$C$25</f>
        <v>352303546569295.44</v>
      </c>
      <c r="AZB25" s="369"/>
      <c r="AZC25" s="369">
        <f t="shared" ref="AZC25" si="674">AZA25*$C$25</f>
        <v>364634170699220.75</v>
      </c>
      <c r="AZD25" s="369"/>
      <c r="AZE25" s="369">
        <f t="shared" ref="AZE25" si="675">AZC25*$C$25</f>
        <v>377396366673693.44</v>
      </c>
      <c r="AZF25" s="369"/>
      <c r="AZG25" s="369">
        <f t="shared" ref="AZG25" si="676">AZE25*$C$25</f>
        <v>390605239507272.69</v>
      </c>
      <c r="AZH25" s="369"/>
      <c r="AZI25" s="369">
        <f t="shared" ref="AZI25" si="677">AZG25*$C$25</f>
        <v>404276422890027.19</v>
      </c>
      <c r="AZJ25" s="369"/>
      <c r="AZK25" s="369">
        <f t="shared" ref="AZK25" si="678">AZI25*$C$25</f>
        <v>418426097691178.13</v>
      </c>
      <c r="AZL25" s="369"/>
      <c r="AZM25" s="369">
        <f t="shared" ref="AZM25" si="679">AZK25*$C$25</f>
        <v>433071011110369.31</v>
      </c>
      <c r="AZN25" s="369"/>
      <c r="AZO25" s="369">
        <f t="shared" ref="AZO25" si="680">AZM25*$C$25</f>
        <v>448228496499232.19</v>
      </c>
      <c r="AZP25" s="369"/>
      <c r="AZQ25" s="369">
        <f t="shared" ref="AZQ25" si="681">AZO25*$C$25</f>
        <v>463916493876705.25</v>
      </c>
      <c r="AZR25" s="369"/>
      <c r="AZS25" s="369">
        <f t="shared" ref="AZS25" si="682">AZQ25*$C$25</f>
        <v>480153571162389.88</v>
      </c>
      <c r="AZT25" s="369"/>
      <c r="AZU25" s="369">
        <f t="shared" ref="AZU25" si="683">AZS25*$C$25</f>
        <v>496958946153073.5</v>
      </c>
      <c r="AZV25" s="369"/>
      <c r="AZW25" s="369">
        <f t="shared" ref="AZW25" si="684">AZU25*$C$25</f>
        <v>514352509268431.06</v>
      </c>
      <c r="AZX25" s="369"/>
      <c r="AZY25" s="369">
        <f t="shared" ref="AZY25" si="685">AZW25*$C$25</f>
        <v>532354847092826.13</v>
      </c>
      <c r="AZZ25" s="369"/>
      <c r="BAA25" s="369">
        <f t="shared" ref="BAA25" si="686">AZY25*$C$25</f>
        <v>550987266741075</v>
      </c>
      <c r="BAB25" s="369"/>
      <c r="BAC25" s="369">
        <f t="shared" ref="BAC25" si="687">BAA25*$C$25</f>
        <v>570271821077012.63</v>
      </c>
      <c r="BAD25" s="369"/>
      <c r="BAE25" s="369">
        <f t="shared" ref="BAE25" si="688">BAC25*$C$25</f>
        <v>590231334814708</v>
      </c>
      <c r="BAF25" s="369"/>
      <c r="BAG25" s="369">
        <f t="shared" ref="BAG25" si="689">BAE25*$C$25</f>
        <v>610889431533222.75</v>
      </c>
      <c r="BAH25" s="369"/>
      <c r="BAI25" s="369">
        <f t="shared" ref="BAI25" si="690">BAG25*$C$25</f>
        <v>632270561636885.5</v>
      </c>
      <c r="BAJ25" s="369"/>
      <c r="BAK25" s="369">
        <f t="shared" ref="BAK25" si="691">BAI25*$C$25</f>
        <v>654400031294176.5</v>
      </c>
      <c r="BAL25" s="369"/>
      <c r="BAM25" s="369">
        <f t="shared" ref="BAM25" si="692">BAK25*$C$25</f>
        <v>677304032389472.63</v>
      </c>
      <c r="BAN25" s="369"/>
      <c r="BAO25" s="369">
        <f t="shared" ref="BAO25" si="693">BAM25*$C$25</f>
        <v>701009673523104.13</v>
      </c>
      <c r="BAP25" s="369"/>
      <c r="BAQ25" s="369">
        <f t="shared" ref="BAQ25" si="694">BAO25*$C$25</f>
        <v>725545012096412.75</v>
      </c>
      <c r="BAR25" s="369"/>
      <c r="BAS25" s="369">
        <f t="shared" ref="BAS25" si="695">BAQ25*$C$25</f>
        <v>750939087519787.13</v>
      </c>
      <c r="BAT25" s="369"/>
      <c r="BAU25" s="369">
        <f t="shared" ref="BAU25" si="696">BAS25*$C$25</f>
        <v>777221955582979.63</v>
      </c>
      <c r="BAV25" s="369"/>
      <c r="BAW25" s="369">
        <f t="shared" ref="BAW25" si="697">BAU25*$C$25</f>
        <v>804424724028383.88</v>
      </c>
      <c r="BAX25" s="369"/>
      <c r="BAY25" s="369">
        <f t="shared" ref="BAY25" si="698">BAW25*$C$25</f>
        <v>832579589369377.25</v>
      </c>
      <c r="BAZ25" s="369"/>
      <c r="BBA25" s="369">
        <f t="shared" ref="BBA25" si="699">BAY25*$C$25</f>
        <v>861719874997305.38</v>
      </c>
      <c r="BBB25" s="369"/>
      <c r="BBC25" s="369">
        <f t="shared" ref="BBC25" si="700">BBA25*$C$25</f>
        <v>891880070622211</v>
      </c>
      <c r="BBD25" s="369"/>
      <c r="BBE25" s="369">
        <f t="shared" ref="BBE25" si="701">BBC25*$C$25</f>
        <v>923095873093988.38</v>
      </c>
      <c r="BBF25" s="369"/>
      <c r="BBG25" s="369">
        <f t="shared" ref="BBG25" si="702">BBE25*$C$25</f>
        <v>955404228652277.88</v>
      </c>
      <c r="BBH25" s="369"/>
      <c r="BBI25" s="369">
        <f t="shared" ref="BBI25" si="703">BBG25*$C$25</f>
        <v>988843376655107.5</v>
      </c>
      <c r="BBJ25" s="369"/>
      <c r="BBK25" s="369">
        <f t="shared" ref="BBK25" si="704">BBI25*$C$25</f>
        <v>1023452894838036.1</v>
      </c>
      <c r="BBL25" s="369"/>
      <c r="BBM25" s="369">
        <f t="shared" ref="BBM25" si="705">BBK25*$C$25</f>
        <v>1059273746157367.3</v>
      </c>
      <c r="BBN25" s="369"/>
      <c r="BBO25" s="369">
        <f t="shared" ref="BBO25" si="706">BBM25*$C$25</f>
        <v>1096348327272875</v>
      </c>
      <c r="BBP25" s="369"/>
      <c r="BBQ25" s="369">
        <f t="shared" ref="BBQ25" si="707">BBO25*$C$25</f>
        <v>1134720518727425.5</v>
      </c>
      <c r="BBR25" s="369"/>
      <c r="BBS25" s="369">
        <f t="shared" ref="BBS25" si="708">BBQ25*$C$25</f>
        <v>1174435736882885.3</v>
      </c>
      <c r="BBT25" s="369"/>
      <c r="BBU25" s="369">
        <f t="shared" ref="BBU25" si="709">BBS25*$C$25</f>
        <v>1215540987673786.3</v>
      </c>
      <c r="BBV25" s="369"/>
      <c r="BBW25" s="369">
        <f t="shared" ref="BBW25" si="710">BBU25*$C$25</f>
        <v>1258084922242368.8</v>
      </c>
      <c r="BBX25" s="369"/>
      <c r="BBY25" s="369">
        <f t="shared" ref="BBY25" si="711">BBW25*$C$25</f>
        <v>1302117894520851.5</v>
      </c>
      <c r="BBZ25" s="369"/>
      <c r="BCA25" s="369">
        <f t="shared" ref="BCA25" si="712">BBY25*$C$25</f>
        <v>1347692020829081.3</v>
      </c>
      <c r="BCB25" s="369"/>
      <c r="BCC25" s="369">
        <f t="shared" ref="BCC25" si="713">BCA25*$C$25</f>
        <v>1394861241558099</v>
      </c>
      <c r="BCD25" s="369"/>
      <c r="BCE25" s="369">
        <f t="shared" ref="BCE25" si="714">BCC25*$C$25</f>
        <v>1443681385012632.3</v>
      </c>
      <c r="BCF25" s="369"/>
      <c r="BCG25" s="369">
        <f t="shared" ref="BCG25" si="715">BCE25*$C$25</f>
        <v>1494210233488074.3</v>
      </c>
      <c r="BCH25" s="369"/>
      <c r="BCI25" s="369">
        <f t="shared" ref="BCI25" si="716">BCG25*$C$25</f>
        <v>1546507591660156.8</v>
      </c>
      <c r="BCJ25" s="369"/>
      <c r="BCK25" s="369">
        <f t="shared" ref="BCK25" si="717">BCI25*$C$25</f>
        <v>1600635357368262</v>
      </c>
      <c r="BCL25" s="369"/>
      <c r="BCM25" s="369">
        <f t="shared" ref="BCM25" si="718">BCK25*$C$25</f>
        <v>1656657594876151</v>
      </c>
      <c r="BCN25" s="369"/>
      <c r="BCO25" s="369">
        <f t="shared" ref="BCO25" si="719">BCM25*$C$25</f>
        <v>1714640610696816.3</v>
      </c>
      <c r="BCP25" s="369"/>
      <c r="BCQ25" s="369">
        <f t="shared" ref="BCQ25" si="720">BCO25*$C$25</f>
        <v>1774653032071204.8</v>
      </c>
      <c r="BCR25" s="369"/>
      <c r="BCS25" s="369">
        <f t="shared" ref="BCS25" si="721">BCQ25*$C$25</f>
        <v>1836765888193696.8</v>
      </c>
      <c r="BCT25" s="369"/>
      <c r="BCU25" s="369">
        <f t="shared" ref="BCU25" si="722">BCS25*$C$25</f>
        <v>1901052694280476</v>
      </c>
      <c r="BCV25" s="369"/>
      <c r="BCW25" s="369">
        <f t="shared" ref="BCW25" si="723">BCU25*$C$25</f>
        <v>1967589538580292.5</v>
      </c>
      <c r="BCX25" s="369"/>
      <c r="BCY25" s="369">
        <f t="shared" ref="BCY25" si="724">BCW25*$C$25</f>
        <v>2036455172430602.5</v>
      </c>
      <c r="BCZ25" s="369"/>
      <c r="BDA25" s="369">
        <f t="shared" ref="BDA25" si="725">BCY25*$C$25</f>
        <v>2107731103465673.5</v>
      </c>
      <c r="BDB25" s="369"/>
      <c r="BDC25" s="369">
        <f t="shared" ref="BDC25" si="726">BDA25*$C$25</f>
        <v>2181501692086972</v>
      </c>
      <c r="BDD25" s="369"/>
      <c r="BDE25" s="369">
        <f t="shared" ref="BDE25" si="727">BDC25*$C$25</f>
        <v>2257854251310016</v>
      </c>
      <c r="BDF25" s="369"/>
      <c r="BDG25" s="369">
        <f t="shared" ref="BDG25" si="728">BDE25*$C$25</f>
        <v>2336879150105866.5</v>
      </c>
      <c r="BDH25" s="369"/>
      <c r="BDI25" s="369">
        <f t="shared" ref="BDI25" si="729">BDG25*$C$25</f>
        <v>2418669920359571.5</v>
      </c>
      <c r="BDJ25" s="369"/>
      <c r="BDK25" s="369">
        <f t="shared" ref="BDK25" si="730">BDI25*$C$25</f>
        <v>2503323367572156.5</v>
      </c>
      <c r="BDL25" s="369"/>
      <c r="BDM25" s="369">
        <f t="shared" ref="BDM25" si="731">BDK25*$C$25</f>
        <v>2590939685437182</v>
      </c>
      <c r="BDN25" s="369"/>
      <c r="BDO25" s="369">
        <f t="shared" ref="BDO25" si="732">BDM25*$C$25</f>
        <v>2681622574427483</v>
      </c>
      <c r="BDP25" s="369"/>
      <c r="BDQ25" s="369">
        <f t="shared" ref="BDQ25" si="733">BDO25*$C$25</f>
        <v>2775479364532444.5</v>
      </c>
      <c r="BDR25" s="369"/>
      <c r="BDS25" s="369">
        <f t="shared" ref="BDS25" si="734">BDQ25*$C$25</f>
        <v>2872621142291080</v>
      </c>
      <c r="BDT25" s="369"/>
      <c r="BDU25" s="369">
        <f t="shared" ref="BDU25" si="735">BDS25*$C$25</f>
        <v>2973162882271267.5</v>
      </c>
      <c r="BDV25" s="369"/>
      <c r="BDW25" s="369">
        <f t="shared" ref="BDW25" si="736">BDU25*$C$25</f>
        <v>3077223583150761.5</v>
      </c>
      <c r="BDX25" s="369"/>
      <c r="BDY25" s="369">
        <f t="shared" ref="BDY25" si="737">BDW25*$C$25</f>
        <v>3184926408561038</v>
      </c>
      <c r="BDZ25" s="369"/>
      <c r="BEA25" s="369">
        <f t="shared" ref="BEA25" si="738">BDY25*$C$25</f>
        <v>3296398832860674</v>
      </c>
      <c r="BEB25" s="369"/>
      <c r="BEC25" s="369">
        <f t="shared" ref="BEC25" si="739">BEA25*$C$25</f>
        <v>3411772792010797.5</v>
      </c>
      <c r="BED25" s="369"/>
      <c r="BEE25" s="369">
        <f t="shared" ref="BEE25" si="740">BEC25*$C$25</f>
        <v>3531184839731175</v>
      </c>
      <c r="BEF25" s="369"/>
      <c r="BEG25" s="369">
        <f t="shared" ref="BEG25" si="741">BEE25*$C$25</f>
        <v>3654776309121766</v>
      </c>
      <c r="BEH25" s="369"/>
      <c r="BEI25" s="369">
        <f t="shared" ref="BEI25" si="742">BEG25*$C$25</f>
        <v>3782693479941027.5</v>
      </c>
      <c r="BEJ25" s="369"/>
      <c r="BEK25" s="369">
        <f t="shared" ref="BEK25" si="743">BEI25*$C$25</f>
        <v>3915087751738963</v>
      </c>
      <c r="BEL25" s="369"/>
      <c r="BEM25" s="369">
        <f t="shared" ref="BEM25" si="744">BEK25*$C$25</f>
        <v>4052115823049826.5</v>
      </c>
      <c r="BEN25" s="369"/>
      <c r="BEO25" s="369">
        <f t="shared" ref="BEO25" si="745">BEM25*$C$25</f>
        <v>4193939876856570</v>
      </c>
      <c r="BEP25" s="369"/>
      <c r="BEQ25" s="369">
        <f t="shared" ref="BEQ25" si="746">BEO25*$C$25</f>
        <v>4340727772546549.5</v>
      </c>
      <c r="BER25" s="369"/>
      <c r="BES25" s="369">
        <f t="shared" ref="BES25" si="747">BEQ25*$C$25</f>
        <v>4492653244585678.5</v>
      </c>
      <c r="BET25" s="369"/>
      <c r="BEU25" s="369">
        <f t="shared" ref="BEU25" si="748">BES25*$C$25</f>
        <v>4649896108146177</v>
      </c>
      <c r="BEV25" s="369"/>
      <c r="BEW25" s="369">
        <f t="shared" ref="BEW25" si="749">BEU25*$C$25</f>
        <v>4812642471931293</v>
      </c>
      <c r="BEX25" s="369"/>
      <c r="BEY25" s="369">
        <f t="shared" ref="BEY25" si="750">BEW25*$C$25</f>
        <v>4981084958448888</v>
      </c>
      <c r="BEZ25" s="369"/>
      <c r="BFA25" s="369">
        <f t="shared" ref="BFA25" si="751">BEY25*$C$25</f>
        <v>5155422931994599</v>
      </c>
      <c r="BFB25" s="369"/>
      <c r="BFC25" s="369">
        <f t="shared" ref="BFC25" si="752">BFA25*$C$25</f>
        <v>5335862734614410</v>
      </c>
      <c r="BFD25" s="369"/>
      <c r="BFE25" s="369">
        <f t="shared" ref="BFE25" si="753">BFC25*$C$25</f>
        <v>5522617930325914</v>
      </c>
      <c r="BFF25" s="369"/>
      <c r="BFG25" s="369">
        <f t="shared" ref="BFG25" si="754">BFE25*$C$25</f>
        <v>5715909557887321</v>
      </c>
      <c r="BFH25" s="369"/>
      <c r="BFI25" s="369">
        <f t="shared" ref="BFI25" si="755">BFG25*$C$25</f>
        <v>5915966392413377</v>
      </c>
      <c r="BFJ25" s="369"/>
      <c r="BFK25" s="369">
        <f t="shared" ref="BFK25" si="756">BFI25*$C$25</f>
        <v>6123025216147845</v>
      </c>
      <c r="BFL25" s="369"/>
      <c r="BFM25" s="369">
        <f t="shared" ref="BFM25" si="757">BFK25*$C$25</f>
        <v>6337331098713019</v>
      </c>
      <c r="BFN25" s="369"/>
      <c r="BFO25" s="369">
        <f t="shared" ref="BFO25" si="758">BFM25*$C$25</f>
        <v>6559137687167974</v>
      </c>
      <c r="BFP25" s="369"/>
      <c r="BFQ25" s="369">
        <f t="shared" ref="BFQ25" si="759">BFO25*$C$25</f>
        <v>6788707506218853</v>
      </c>
      <c r="BFR25" s="369"/>
      <c r="BFS25" s="369">
        <f t="shared" ref="BFS25" si="760">BFQ25*$C$25</f>
        <v>7026312268936512</v>
      </c>
      <c r="BFT25" s="369"/>
      <c r="BFU25" s="369">
        <f t="shared" ref="BFU25" si="761">BFS25*$C$25</f>
        <v>7272233198349289</v>
      </c>
      <c r="BFV25" s="369"/>
      <c r="BFW25" s="369">
        <f t="shared" ref="BFW25" si="762">BFU25*$C$25</f>
        <v>7526761360291514</v>
      </c>
      <c r="BFX25" s="369"/>
      <c r="BFY25" s="369">
        <f t="shared" ref="BFY25" si="763">BFW25*$C$25</f>
        <v>7790198007901716</v>
      </c>
      <c r="BFZ25" s="369"/>
      <c r="BGA25" s="369">
        <f t="shared" ref="BGA25" si="764">BFY25*$C$25</f>
        <v>8062854938178275</v>
      </c>
      <c r="BGB25" s="369"/>
      <c r="BGC25" s="369">
        <f t="shared" ref="BGC25" si="765">BGA25*$C$25</f>
        <v>8345054861014514</v>
      </c>
      <c r="BGD25" s="369"/>
      <c r="BGE25" s="369">
        <f t="shared" ref="BGE25" si="766">BGC25*$C$25</f>
        <v>8637131781150021</v>
      </c>
      <c r="BGF25" s="369"/>
      <c r="BGG25" s="369">
        <f t="shared" ref="BGG25" si="767">BGE25*$C$25</f>
        <v>8939431393490271</v>
      </c>
      <c r="BGH25" s="369"/>
      <c r="BGI25" s="369">
        <f t="shared" ref="BGI25" si="768">BGG25*$C$25</f>
        <v>9252311492262430</v>
      </c>
      <c r="BGJ25" s="369"/>
      <c r="BGK25" s="369">
        <f t="shared" ref="BGK25" si="769">BGI25*$C$25</f>
        <v>9576142394491614</v>
      </c>
      <c r="BGL25" s="369"/>
      <c r="BGM25" s="369">
        <f t="shared" ref="BGM25" si="770">BGK25*$C$25</f>
        <v>9911307378298820</v>
      </c>
      <c r="BGN25" s="369"/>
      <c r="BGO25" s="369">
        <f t="shared" ref="BGO25" si="771">BGM25*$C$25</f>
        <v>1.0258203136539278E+16</v>
      </c>
      <c r="BGP25" s="369"/>
      <c r="BGQ25" s="369">
        <f t="shared" ref="BGQ25" si="772">BGO25*$C$25</f>
        <v>1.0617240246318152E+16</v>
      </c>
      <c r="BGR25" s="369"/>
      <c r="BGS25" s="369">
        <f t="shared" ref="BGS25" si="773">BGQ25*$C$25</f>
        <v>1.0988843654939286E+16</v>
      </c>
      <c r="BGT25" s="369"/>
      <c r="BGU25" s="369">
        <f t="shared" ref="BGU25" si="774">BGS25*$C$25</f>
        <v>1.137345318286216E+16</v>
      </c>
      <c r="BGV25" s="369"/>
      <c r="BGW25" s="369">
        <f t="shared" ref="BGW25" si="775">BGU25*$C$25</f>
        <v>1.1771524044262334E+16</v>
      </c>
      <c r="BGX25" s="369"/>
      <c r="BGY25" s="369">
        <f t="shared" ref="BGY25" si="776">BGW25*$C$25</f>
        <v>1.2183527385811514E+16</v>
      </c>
      <c r="BGZ25" s="369"/>
      <c r="BHA25" s="369">
        <f t="shared" ref="BHA25" si="777">BGY25*$C$25</f>
        <v>1.2609950844314916E+16</v>
      </c>
      <c r="BHB25" s="369"/>
      <c r="BHC25" s="369">
        <f t="shared" ref="BHC25" si="778">BHA25*$C$25</f>
        <v>1.3051299123865938E+16</v>
      </c>
      <c r="BHD25" s="369"/>
      <c r="BHE25" s="369">
        <f t="shared" ref="BHE25" si="779">BHC25*$C$25</f>
        <v>1.3508094593201244E+16</v>
      </c>
      <c r="BHF25" s="369"/>
      <c r="BHG25" s="369">
        <f t="shared" ref="BHG25" si="780">BHE25*$C$25</f>
        <v>1.3980877903963286E+16</v>
      </c>
      <c r="BHH25" s="369"/>
      <c r="BHI25" s="369">
        <f t="shared" ref="BHI25" si="781">BHG25*$C$25</f>
        <v>1.4470208630602E+16</v>
      </c>
      <c r="BHJ25" s="369"/>
      <c r="BHK25" s="369">
        <f t="shared" ref="BHK25" si="782">BHI25*$C$25</f>
        <v>1.4976665932673068E+16</v>
      </c>
      <c r="BHL25" s="369"/>
      <c r="BHM25" s="369">
        <f t="shared" ref="BHM25" si="783">BHK25*$C$25</f>
        <v>1.5500849240316624E+16</v>
      </c>
      <c r="BHN25" s="369"/>
      <c r="BHO25" s="369">
        <f t="shared" ref="BHO25" si="784">BHM25*$C$25</f>
        <v>1.6043378963727704E+16</v>
      </c>
      <c r="BHP25" s="369"/>
      <c r="BHQ25" s="369">
        <f t="shared" ref="BHQ25" si="785">BHO25*$C$25</f>
        <v>1.6604897227458172E+16</v>
      </c>
      <c r="BHR25" s="369"/>
      <c r="BHS25" s="369">
        <f t="shared" ref="BHS25" si="786">BHQ25*$C$25</f>
        <v>1.7186068630419206E+16</v>
      </c>
      <c r="BHT25" s="369"/>
      <c r="BHU25" s="369">
        <f t="shared" ref="BHU25" si="787">BHS25*$C$25</f>
        <v>1.7787581032483876E+16</v>
      </c>
      <c r="BHV25" s="369"/>
      <c r="BHW25" s="369">
        <f t="shared" ref="BHW25" si="788">BHU25*$C$25</f>
        <v>1.8410146368620812E+16</v>
      </c>
      <c r="BHX25" s="369"/>
      <c r="BHY25" s="369">
        <f t="shared" ref="BHY25" si="789">BHW25*$C$25</f>
        <v>1.905450149152254E+16</v>
      </c>
      <c r="BHZ25" s="369"/>
      <c r="BIA25" s="369">
        <f t="shared" ref="BIA25" si="790">BHY25*$C$25</f>
        <v>1.9721409043725828E+16</v>
      </c>
      <c r="BIB25" s="369"/>
      <c r="BIC25" s="369">
        <f t="shared" ref="BIC25" si="791">BIA25*$C$25</f>
        <v>2.0411658360256232E+16</v>
      </c>
      <c r="BID25" s="369"/>
      <c r="BIE25" s="369">
        <f t="shared" ref="BIE25" si="792">BIC25*$C$25</f>
        <v>2.11260664028652E+16</v>
      </c>
      <c r="BIF25" s="369"/>
      <c r="BIG25" s="369">
        <f t="shared" ref="BIG25" si="793">BIE25*$C$25</f>
        <v>2.186547872696548E+16</v>
      </c>
      <c r="BIH25" s="369"/>
      <c r="BII25" s="369">
        <f t="shared" ref="BII25" si="794">BIG25*$C$25</f>
        <v>2.2630770482409272E+16</v>
      </c>
      <c r="BIJ25" s="369"/>
      <c r="BIK25" s="369">
        <f t="shared" ref="BIK25" si="795">BII25*$C$25</f>
        <v>2.3422847449293596E+16</v>
      </c>
      <c r="BIL25" s="369"/>
      <c r="BIM25" s="369">
        <f t="shared" ref="BIM25" si="796">BIK25*$C$25</f>
        <v>2.4242647110018868E+16</v>
      </c>
      <c r="BIN25" s="369"/>
      <c r="BIO25" s="369">
        <f t="shared" ref="BIO25" si="797">BIM25*$C$25</f>
        <v>2.5091139758869528E+16</v>
      </c>
      <c r="BIP25" s="369"/>
      <c r="BIQ25" s="369">
        <f t="shared" ref="BIQ25" si="798">BIO25*$C$25</f>
        <v>2.596932965042996E+16</v>
      </c>
      <c r="BIR25" s="369"/>
      <c r="BIS25" s="369">
        <f t="shared" ref="BIS25" si="799">BIQ25*$C$25</f>
        <v>2.6878256188195008E+16</v>
      </c>
      <c r="BIT25" s="369"/>
      <c r="BIU25" s="369">
        <f t="shared" ref="BIU25" si="800">BIS25*$C$25</f>
        <v>2.7818995154781832E+16</v>
      </c>
      <c r="BIV25" s="369"/>
      <c r="BIW25" s="369">
        <f t="shared" ref="BIW25" si="801">BIU25*$C$25</f>
        <v>2.8792659985199192E+16</v>
      </c>
      <c r="BIX25" s="369"/>
      <c r="BIY25" s="369">
        <f t="shared" ref="BIY25" si="802">BIW25*$C$25</f>
        <v>2.980040308468116E+16</v>
      </c>
      <c r="BIZ25" s="369"/>
      <c r="BJA25" s="369">
        <f t="shared" ref="BJA25" si="803">BIY25*$C$25</f>
        <v>3.0843417192645E+16</v>
      </c>
      <c r="BJB25" s="369"/>
      <c r="BJC25" s="369">
        <f t="shared" ref="BJC25" si="804">BJA25*$C$25</f>
        <v>3.1922936794387572E+16</v>
      </c>
      <c r="BJD25" s="369"/>
      <c r="BJE25" s="369">
        <f t="shared" ref="BJE25" si="805">BJC25*$C$25</f>
        <v>3.3040239582191136E+16</v>
      </c>
      <c r="BJF25" s="369"/>
      <c r="BJG25" s="369">
        <f t="shared" ref="BJG25" si="806">BJE25*$C$25</f>
        <v>3.4196647967567824E+16</v>
      </c>
      <c r="BJH25" s="369"/>
      <c r="BJI25" s="369">
        <f t="shared" ref="BJI25" si="807">BJG25*$C$25</f>
        <v>3.5393530646432696E+16</v>
      </c>
      <c r="BJJ25" s="369"/>
      <c r="BJK25" s="369">
        <f t="shared" ref="BJK25" si="808">BJI25*$C$25</f>
        <v>3.663230421905784E+16</v>
      </c>
      <c r="BJL25" s="369"/>
      <c r="BJM25" s="369">
        <f t="shared" ref="BJM25" si="809">BJK25*$C$25</f>
        <v>3.7914434866724864E+16</v>
      </c>
      <c r="BJN25" s="369"/>
      <c r="BJO25" s="369">
        <f t="shared" ref="BJO25" si="810">BJM25*$C$25</f>
        <v>3.9241440087060232E+16</v>
      </c>
      <c r="BJP25" s="369"/>
      <c r="BJQ25" s="369">
        <f t="shared" ref="BJQ25" si="811">BJO25*$C$25</f>
        <v>4.0614890490107336E+16</v>
      </c>
      <c r="BJR25" s="369"/>
      <c r="BJS25" s="369">
        <f t="shared" ref="BJS25" si="812">BJQ25*$C$25</f>
        <v>4.2036411657261088E+16</v>
      </c>
      <c r="BJT25" s="369"/>
      <c r="BJU25" s="369">
        <f t="shared" ref="BJU25" si="813">BJS25*$C$25</f>
        <v>4.3507686065265224E+16</v>
      </c>
      <c r="BJV25" s="369"/>
      <c r="BJW25" s="369">
        <f t="shared" ref="BJW25" si="814">BJU25*$C$25</f>
        <v>4.5030455077549504E+16</v>
      </c>
      <c r="BJX25" s="369"/>
      <c r="BJY25" s="369">
        <f t="shared" ref="BJY25" si="815">BJW25*$C$25</f>
        <v>4.6606521005263736E+16</v>
      </c>
      <c r="BJZ25" s="369"/>
      <c r="BKA25" s="369">
        <f t="shared" ref="BKA25" si="816">BJY25*$C$25</f>
        <v>4.823774924044796E+16</v>
      </c>
      <c r="BKB25" s="369"/>
      <c r="BKC25" s="369">
        <f t="shared" ref="BKC25" si="817">BKA25*$C$25</f>
        <v>4.9926070463863632E+16</v>
      </c>
      <c r="BKD25" s="369"/>
      <c r="BKE25" s="369">
        <f t="shared" ref="BKE25" si="818">BKC25*$C$25</f>
        <v>5.1673482930098856E+16</v>
      </c>
      <c r="BKF25" s="369"/>
      <c r="BKG25" s="369">
        <f t="shared" ref="BKG25" si="819">BKE25*$C$25</f>
        <v>5.3482054832652312E+16</v>
      </c>
      <c r="BKH25" s="369"/>
      <c r="BKI25" s="369">
        <f t="shared" ref="BKI25" si="820">BKG25*$C$25</f>
        <v>5.5353926751795136E+16</v>
      </c>
      <c r="BKJ25" s="369"/>
      <c r="BKK25" s="369">
        <f t="shared" ref="BKK25" si="821">BKI25*$C$25</f>
        <v>5.729131418810796E+16</v>
      </c>
      <c r="BKL25" s="369"/>
      <c r="BKM25" s="369">
        <f t="shared" ref="BKM25" si="822">BKK25*$C$25</f>
        <v>5.9296510184691736E+16</v>
      </c>
      <c r="BKN25" s="369"/>
      <c r="BKO25" s="369">
        <f t="shared" ref="BKO25" si="823">BKM25*$C$25</f>
        <v>6.1371888041155944E+16</v>
      </c>
      <c r="BKP25" s="369"/>
      <c r="BKQ25" s="369">
        <f t="shared" ref="BKQ25" si="824">BKO25*$C$25</f>
        <v>6.35199041225964E+16</v>
      </c>
      <c r="BKR25" s="369"/>
      <c r="BKS25" s="369">
        <f t="shared" ref="BKS25" si="825">BKQ25*$C$25</f>
        <v>6.5743100766887272E+16</v>
      </c>
      <c r="BKT25" s="369"/>
      <c r="BKU25" s="369">
        <f t="shared" ref="BKU25" si="826">BKS25*$C$25</f>
        <v>6.804410929372832E+16</v>
      </c>
      <c r="BKV25" s="369"/>
      <c r="BKW25" s="369">
        <f t="shared" ref="BKW25" si="827">BKU25*$C$25</f>
        <v>7.0425653119008808E+16</v>
      </c>
      <c r="BKX25" s="369"/>
      <c r="BKY25" s="369">
        <f t="shared" ref="BKY25" si="828">BKW25*$C$25</f>
        <v>7.2890550978174112E+16</v>
      </c>
      <c r="BKZ25" s="369"/>
      <c r="BLA25" s="369">
        <f t="shared" ref="BLA25" si="829">BKY25*$C$25</f>
        <v>7.5441720262410208E+16</v>
      </c>
      <c r="BLB25" s="369"/>
      <c r="BLC25" s="369">
        <f t="shared" ref="BLC25" si="830">BLA25*$C$25</f>
        <v>7.808218047159456E+16</v>
      </c>
      <c r="BLD25" s="369"/>
      <c r="BLE25" s="369">
        <f t="shared" ref="BLE25" si="831">BLC25*$C$25</f>
        <v>8.0815056788100368E+16</v>
      </c>
      <c r="BLF25" s="369"/>
      <c r="BLG25" s="369">
        <f t="shared" ref="BLG25" si="832">BLE25*$C$25</f>
        <v>8.3643583775683872E+16</v>
      </c>
      <c r="BLH25" s="369"/>
      <c r="BLI25" s="369">
        <f t="shared" ref="BLI25" si="833">BLG25*$C$25</f>
        <v>8.65711092078328E+16</v>
      </c>
      <c r="BLJ25" s="369"/>
      <c r="BLK25" s="369">
        <f t="shared" ref="BLK25" si="834">BLI25*$C$25</f>
        <v>8.9601098030106944E+16</v>
      </c>
      <c r="BLL25" s="369"/>
      <c r="BLM25" s="369">
        <f t="shared" ref="BLM25" si="835">BLK25*$C$25</f>
        <v>9.2737136461160672E+16</v>
      </c>
      <c r="BLN25" s="369"/>
      <c r="BLO25" s="369">
        <f t="shared" ref="BLO25" si="836">BLM25*$C$25</f>
        <v>9.5982936237301296E+16</v>
      </c>
      <c r="BLP25" s="369"/>
      <c r="BLQ25" s="369">
        <f t="shared" ref="BLQ25" si="837">BLO25*$C$25</f>
        <v>9.9342339005606832E+16</v>
      </c>
      <c r="BLR25" s="369"/>
      <c r="BLS25" s="369">
        <f t="shared" ref="BLS25" si="838">BLQ25*$C$25</f>
        <v>1.0281932087080306E+17</v>
      </c>
      <c r="BLT25" s="369"/>
      <c r="BLU25" s="369">
        <f t="shared" ref="BLU25" si="839">BLS25*$C$25</f>
        <v>1.0641799710128115E+17</v>
      </c>
      <c r="BLV25" s="369"/>
      <c r="BLW25" s="369">
        <f t="shared" ref="BLW25" si="840">BLU25*$C$25</f>
        <v>1.1014262699982598E+17</v>
      </c>
      <c r="BLX25" s="369"/>
      <c r="BLY25" s="369">
        <f t="shared" ref="BLY25" si="841">BLW25*$C$25</f>
        <v>1.1399761894481989E+17</v>
      </c>
      <c r="BLZ25" s="369"/>
      <c r="BMA25" s="369">
        <f t="shared" ref="BMA25" si="842">BLY25*$C$25</f>
        <v>1.1798753560788858E+17</v>
      </c>
      <c r="BMB25" s="369"/>
      <c r="BMC25" s="369">
        <f t="shared" ref="BMC25" si="843">BMA25*$C$25</f>
        <v>1.2211709935416467E+17</v>
      </c>
      <c r="BMD25" s="369"/>
      <c r="BME25" s="369">
        <f t="shared" ref="BME25" si="844">BMC25*$C$25</f>
        <v>1.2639119783156043E+17</v>
      </c>
      <c r="BMF25" s="369"/>
      <c r="BMG25" s="369">
        <f t="shared" ref="BMG25" si="845">BME25*$C$25</f>
        <v>1.3081488975566504E+17</v>
      </c>
      <c r="BMH25" s="369"/>
      <c r="BMI25" s="369">
        <f t="shared" ref="BMI25" si="846">BMG25*$C$25</f>
        <v>1.3539341089711331E+17</v>
      </c>
      <c r="BMJ25" s="369"/>
      <c r="BMK25" s="369">
        <f t="shared" ref="BMK25" si="847">BMI25*$C$25</f>
        <v>1.4013218027851227E+17</v>
      </c>
      <c r="BML25" s="369"/>
      <c r="BMM25" s="369">
        <f t="shared" ref="BMM25" si="848">BMK25*$C$25</f>
        <v>1.4503680658826019E+17</v>
      </c>
      <c r="BMN25" s="369"/>
      <c r="BMO25" s="369">
        <f t="shared" ref="BMO25" si="849">BMM25*$C$25</f>
        <v>1.5011309481884928E+17</v>
      </c>
      <c r="BMP25" s="369"/>
      <c r="BMQ25" s="369">
        <f t="shared" ref="BMQ25" si="850">BMO25*$C$25</f>
        <v>1.5536705313750899E+17</v>
      </c>
      <c r="BMR25" s="369"/>
      <c r="BMS25" s="369">
        <f t="shared" ref="BMS25" si="851">BMQ25*$C$25</f>
        <v>1.6080489999732179E+17</v>
      </c>
      <c r="BMT25" s="369"/>
      <c r="BMU25" s="369">
        <f t="shared" ref="BMU25" si="852">BMS25*$C$25</f>
        <v>1.6643307149722803E+17</v>
      </c>
      <c r="BMV25" s="369"/>
      <c r="BMW25" s="369">
        <f t="shared" ref="BMW25" si="853">BMU25*$C$25</f>
        <v>1.7225822899963101E+17</v>
      </c>
      <c r="BMX25" s="369"/>
      <c r="BMY25" s="369">
        <f t="shared" ref="BMY25" si="854">BMW25*$C$25</f>
        <v>1.7828726701461808E+17</v>
      </c>
      <c r="BMZ25" s="369"/>
      <c r="BNA25" s="369">
        <f t="shared" ref="BNA25" si="855">BMY25*$C$25</f>
        <v>1.845273213601297E+17</v>
      </c>
      <c r="BNB25" s="369"/>
      <c r="BNC25" s="369">
        <f t="shared" ref="BNC25" si="856">BNA25*$C$25</f>
        <v>1.9098577760773421E+17</v>
      </c>
      <c r="BND25" s="369"/>
      <c r="BNE25" s="369">
        <f t="shared" ref="BNE25" si="857">BNC25*$C$25</f>
        <v>1.976702798240049E+17</v>
      </c>
      <c r="BNF25" s="369"/>
      <c r="BNG25" s="369">
        <f t="shared" ref="BNG25" si="858">BNE25*$C$25</f>
        <v>2.0458873961784506E+17</v>
      </c>
      <c r="BNH25" s="369"/>
      <c r="BNI25" s="369">
        <f t="shared" ref="BNI25" si="859">BNG25*$C$25</f>
        <v>2.1174934550446963E+17</v>
      </c>
      <c r="BNJ25" s="369"/>
      <c r="BNK25" s="369">
        <f t="shared" ref="BNK25" si="860">BNI25*$C$25</f>
        <v>2.1916057259712605E+17</v>
      </c>
      <c r="BNL25" s="369"/>
      <c r="BNM25" s="369">
        <f t="shared" ref="BNM25" si="861">BNK25*$C$25</f>
        <v>2.2683119263802544E+17</v>
      </c>
      <c r="BNN25" s="369"/>
      <c r="BNO25" s="369">
        <f t="shared" ref="BNO25" si="862">BNM25*$C$25</f>
        <v>2.3477028438035632E+17</v>
      </c>
      <c r="BNP25" s="369"/>
      <c r="BNQ25" s="369">
        <f t="shared" ref="BNQ25" si="863">BNO25*$C$25</f>
        <v>2.4298724433366877E+17</v>
      </c>
      <c r="BNR25" s="369"/>
      <c r="BNS25" s="369">
        <f t="shared" ref="BNS25" si="864">BNQ25*$C$25</f>
        <v>2.5149179788534717E+17</v>
      </c>
      <c r="BNT25" s="369"/>
      <c r="BNU25" s="369">
        <f t="shared" ref="BNU25" si="865">BNS25*$C$25</f>
        <v>2.602940108113343E+17</v>
      </c>
      <c r="BNV25" s="369"/>
      <c r="BNW25" s="369">
        <f t="shared" ref="BNW25" si="866">BNU25*$C$25</f>
        <v>2.6940430118973098E+17</v>
      </c>
      <c r="BNX25" s="369"/>
      <c r="BNY25" s="369">
        <f t="shared" ref="BNY25" si="867">BNW25*$C$25</f>
        <v>2.7883345173137155E+17</v>
      </c>
      <c r="BNZ25" s="369"/>
      <c r="BOA25" s="369">
        <f t="shared" ref="BOA25" si="868">BNY25*$C$25</f>
        <v>2.8859262254196954E+17</v>
      </c>
      <c r="BOB25" s="369"/>
      <c r="BOC25" s="369">
        <f t="shared" ref="BOC25" si="869">BOA25*$C$25</f>
        <v>2.9869336433093843E+17</v>
      </c>
      <c r="BOD25" s="369"/>
      <c r="BOE25" s="369">
        <f t="shared" ref="BOE25" si="870">BOC25*$C$25</f>
        <v>3.0914763208252128E+17</v>
      </c>
      <c r="BOF25" s="369"/>
      <c r="BOG25" s="369">
        <f t="shared" ref="BOG25" si="871">BOE25*$C$25</f>
        <v>3.1996779920540947E+17</v>
      </c>
      <c r="BOH25" s="369"/>
      <c r="BOI25" s="369">
        <f t="shared" ref="BOI25" si="872">BOG25*$C$25</f>
        <v>3.3116667217759878E+17</v>
      </c>
      <c r="BOJ25" s="369"/>
      <c r="BOK25" s="369">
        <f t="shared" ref="BOK25" si="873">BOI25*$C$25</f>
        <v>3.4275750570381472E+17</v>
      </c>
      <c r="BOL25" s="369"/>
      <c r="BOM25" s="369">
        <f t="shared" ref="BOM25" si="874">BOK25*$C$25</f>
        <v>3.5475401840344819E+17</v>
      </c>
      <c r="BON25" s="369"/>
      <c r="BOO25" s="369">
        <f t="shared" ref="BOO25" si="875">BOM25*$C$25</f>
        <v>3.6717040904756883E+17</v>
      </c>
      <c r="BOP25" s="369"/>
      <c r="BOQ25" s="369">
        <f t="shared" ref="BOQ25" si="876">BOO25*$C$25</f>
        <v>3.8002137336423373E+17</v>
      </c>
      <c r="BOR25" s="369"/>
      <c r="BOS25" s="369">
        <f t="shared" ref="BOS25" si="877">BOQ25*$C$25</f>
        <v>3.9332212143198189E+17</v>
      </c>
      <c r="BOT25" s="369"/>
      <c r="BOU25" s="369">
        <f t="shared" ref="BOU25" si="878">BOS25*$C$25</f>
        <v>4.0708839568210125E+17</v>
      </c>
      <c r="BOV25" s="369"/>
      <c r="BOW25" s="369">
        <f t="shared" ref="BOW25" si="879">BOU25*$C$25</f>
        <v>4.2133648953097478E+17</v>
      </c>
      <c r="BOX25" s="369"/>
      <c r="BOY25" s="369">
        <f t="shared" ref="BOY25" si="880">BOW25*$C$25</f>
        <v>4.3608326666455885E+17</v>
      </c>
      <c r="BOZ25" s="369"/>
      <c r="BPA25" s="369">
        <f t="shared" ref="BPA25" si="881">BOY25*$C$25</f>
        <v>4.5134618099781837E+17</v>
      </c>
      <c r="BPB25" s="369"/>
      <c r="BPC25" s="369">
        <f t="shared" ref="BPC25" si="882">BPA25*$C$25</f>
        <v>4.6714329733274195E+17</v>
      </c>
      <c r="BPD25" s="369"/>
      <c r="BPE25" s="369">
        <f t="shared" ref="BPE25" si="883">BPC25*$C$25</f>
        <v>4.834933127393879E+17</v>
      </c>
      <c r="BPF25" s="369"/>
      <c r="BPG25" s="369">
        <f t="shared" ref="BPG25" si="884">BPE25*$C$25</f>
        <v>5.0041557868526643E+17</v>
      </c>
      <c r="BPH25" s="369"/>
      <c r="BPI25" s="369">
        <f t="shared" ref="BPI25" si="885">BPG25*$C$25</f>
        <v>5.1793012393925069E+17</v>
      </c>
      <c r="BPJ25" s="369"/>
      <c r="BPK25" s="369">
        <f t="shared" ref="BPK25" si="886">BPI25*$C$25</f>
        <v>5.3605767827712442E+17</v>
      </c>
      <c r="BPL25" s="369"/>
      <c r="BPM25" s="369">
        <f t="shared" ref="BPM25" si="887">BPK25*$C$25</f>
        <v>5.5481969701682374E+17</v>
      </c>
      <c r="BPN25" s="369"/>
      <c r="BPO25" s="369">
        <f t="shared" ref="BPO25" si="888">BPM25*$C$25</f>
        <v>5.7423838641241254E+17</v>
      </c>
      <c r="BPP25" s="369"/>
      <c r="BPQ25" s="369">
        <f t="shared" ref="BPQ25" si="889">BPO25*$C$25</f>
        <v>5.9433672993684698E+17</v>
      </c>
      <c r="BPR25" s="369"/>
      <c r="BPS25" s="369">
        <f t="shared" ref="BPS25" si="890">BPQ25*$C$25</f>
        <v>6.1513851548463654E+17</v>
      </c>
      <c r="BPT25" s="369"/>
      <c r="BPU25" s="369">
        <f t="shared" ref="BPU25" si="891">BPS25*$C$25</f>
        <v>6.3666836352659878E+17</v>
      </c>
      <c r="BPV25" s="369"/>
      <c r="BPW25" s="369">
        <f t="shared" ref="BPW25" si="892">BPU25*$C$25</f>
        <v>6.589517562500297E+17</v>
      </c>
      <c r="BPX25" s="369"/>
      <c r="BPY25" s="369">
        <f t="shared" ref="BPY25" si="893">BPW25*$C$25</f>
        <v>6.8201506771878067E+17</v>
      </c>
      <c r="BPZ25" s="369"/>
      <c r="BQA25" s="369">
        <f t="shared" ref="BQA25" si="894">BPY25*$C$25</f>
        <v>7.0588559508893798E+17</v>
      </c>
      <c r="BQB25" s="369"/>
      <c r="BQC25" s="369">
        <f t="shared" ref="BQC25" si="895">BQA25*$C$25</f>
        <v>7.3059159091705075E+17</v>
      </c>
      <c r="BQD25" s="369"/>
      <c r="BQE25" s="369">
        <f t="shared" ref="BQE25" si="896">BQC25*$C$25</f>
        <v>7.5616229659914752E+17</v>
      </c>
      <c r="BQF25" s="369"/>
      <c r="BQG25" s="369">
        <f t="shared" ref="BQG25" si="897">BQE25*$C$25</f>
        <v>7.8262797698011763E+17</v>
      </c>
      <c r="BQH25" s="369"/>
      <c r="BQI25" s="369">
        <f t="shared" ref="BQI25" si="898">BQG25*$C$25</f>
        <v>8.1001995617442163E+17</v>
      </c>
      <c r="BQJ25" s="369"/>
      <c r="BQK25" s="369">
        <f t="shared" ref="BQK25" si="899">BQI25*$C$25</f>
        <v>8.3837065464052634E+17</v>
      </c>
      <c r="BQL25" s="369"/>
      <c r="BQM25" s="369">
        <f t="shared" ref="BQM25" si="900">BQK25*$C$25</f>
        <v>8.6771362755294464E+17</v>
      </c>
      <c r="BQN25" s="369"/>
      <c r="BQO25" s="369">
        <f t="shared" ref="BQO25" si="901">BQM25*$C$25</f>
        <v>8.9808360451729766E+17</v>
      </c>
      <c r="BQP25" s="369"/>
      <c r="BQQ25" s="369">
        <f t="shared" ref="BQQ25" si="902">BQO25*$C$25</f>
        <v>9.2951653067540301E+17</v>
      </c>
      <c r="BQR25" s="369"/>
      <c r="BQS25" s="369">
        <f t="shared" ref="BQS25" si="903">BQQ25*$C$25</f>
        <v>9.6204960924904205E+17</v>
      </c>
      <c r="BQT25" s="369"/>
      <c r="BQU25" s="369">
        <f t="shared" ref="BQU25" si="904">BQS25*$C$25</f>
        <v>9.957213455727584E+17</v>
      </c>
      <c r="BQV25" s="369"/>
      <c r="BQW25" s="369">
        <f t="shared" ref="BQW25" si="905">BQU25*$C$25</f>
        <v>1.0305715926678049E+18</v>
      </c>
      <c r="BQX25" s="369"/>
      <c r="BQY25" s="369">
        <f t="shared" ref="BQY25" si="906">BQW25*$C$25</f>
        <v>1.066641598411178E+18</v>
      </c>
      <c r="BQZ25" s="369"/>
      <c r="BRA25" s="369">
        <f t="shared" ref="BRA25" si="907">BQY25*$C$25</f>
        <v>1.1039740543555692E+18</v>
      </c>
      <c r="BRB25" s="369"/>
      <c r="BRC25" s="369">
        <f t="shared" ref="BRC25" si="908">BRA25*$C$25</f>
        <v>1.142613146258014E+18</v>
      </c>
      <c r="BRD25" s="369"/>
      <c r="BRE25" s="369">
        <f t="shared" ref="BRE25" si="909">BRC25*$C$25</f>
        <v>1.1826046063770442E+18</v>
      </c>
      <c r="BRF25" s="369"/>
      <c r="BRG25" s="369">
        <f t="shared" ref="BRG25" si="910">BRE25*$C$25</f>
        <v>1.2239957676002406E+18</v>
      </c>
      <c r="BRH25" s="369"/>
      <c r="BRI25" s="369">
        <f t="shared" ref="BRI25" si="911">BRG25*$C$25</f>
        <v>1.266835619466249E+18</v>
      </c>
      <c r="BRJ25" s="369"/>
      <c r="BRK25" s="369">
        <f t="shared" ref="BRK25" si="912">BRI25*$C$25</f>
        <v>1.3111748661475676E+18</v>
      </c>
      <c r="BRL25" s="369"/>
      <c r="BRM25" s="369">
        <f t="shared" ref="BRM25" si="913">BRK25*$C$25</f>
        <v>1.3570659864627323E+18</v>
      </c>
      <c r="BRN25" s="369"/>
      <c r="BRO25" s="369">
        <f t="shared" ref="BRO25" si="914">BRM25*$C$25</f>
        <v>1.4045632959889277E+18</v>
      </c>
      <c r="BRP25" s="369"/>
      <c r="BRQ25" s="369">
        <f t="shared" ref="BRQ25" si="915">BRO25*$C$25</f>
        <v>1.4537230113485402E+18</v>
      </c>
      <c r="BRR25" s="369"/>
      <c r="BRS25" s="369">
        <f t="shared" ref="BRS25" si="916">BRQ25*$C$25</f>
        <v>1.504603316745739E+18</v>
      </c>
      <c r="BRT25" s="369"/>
      <c r="BRU25" s="369">
        <f t="shared" ref="BRU25" si="917">BRS25*$C$25</f>
        <v>1.5572644328318397E+18</v>
      </c>
      <c r="BRV25" s="369"/>
      <c r="BRW25" s="369">
        <f t="shared" ref="BRW25" si="918">BRU25*$C$25</f>
        <v>1.6117686879809541E+18</v>
      </c>
      <c r="BRX25" s="369"/>
      <c r="BRY25" s="369">
        <f t="shared" ref="BRY25" si="919">BRW25*$C$25</f>
        <v>1.6681805920602875E+18</v>
      </c>
      <c r="BRZ25" s="369"/>
      <c r="BSA25" s="369">
        <f t="shared" ref="BSA25" si="920">BRY25*$C$25</f>
        <v>1.7265669127823974E+18</v>
      </c>
      <c r="BSB25" s="369"/>
      <c r="BSC25" s="369">
        <f t="shared" ref="BSC25" si="921">BSA25*$C$25</f>
        <v>1.7869967547297812E+18</v>
      </c>
      <c r="BSD25" s="369"/>
      <c r="BSE25" s="369">
        <f t="shared" ref="BSE25" si="922">BSC25*$C$25</f>
        <v>1.8495416411453235E+18</v>
      </c>
      <c r="BSF25" s="369"/>
      <c r="BSG25" s="369">
        <f t="shared" ref="BSG25" si="923">BSE25*$C$25</f>
        <v>1.9142755985854098E+18</v>
      </c>
      <c r="BSH25" s="369"/>
      <c r="BSI25" s="369">
        <f t="shared" ref="BSI25" si="924">BSG25*$C$25</f>
        <v>1.9812752445358989E+18</v>
      </c>
      <c r="BSJ25" s="369"/>
      <c r="BSK25" s="369">
        <f t="shared" ref="BSK25" si="925">BSI25*$C$25</f>
        <v>2.0506198780946552E+18</v>
      </c>
      <c r="BSL25" s="369"/>
      <c r="BSM25" s="369">
        <f t="shared" ref="BSM25" si="926">BSK25*$C$25</f>
        <v>2.122391573827968E+18</v>
      </c>
      <c r="BSN25" s="369"/>
      <c r="BSO25" s="369">
        <f t="shared" ref="BSO25" si="927">BSM25*$C$25</f>
        <v>2.1966752789119468E+18</v>
      </c>
      <c r="BSP25" s="369"/>
      <c r="BSQ25" s="369">
        <f t="shared" ref="BSQ25" si="928">BSO25*$C$25</f>
        <v>2.2735589136738647E+18</v>
      </c>
      <c r="BSR25" s="369"/>
      <c r="BSS25" s="369">
        <f t="shared" ref="BSS25" si="929">BSQ25*$C$25</f>
        <v>2.3531334756524498E+18</v>
      </c>
      <c r="BST25" s="369"/>
      <c r="BSU25" s="369">
        <f t="shared" ref="BSU25" si="930">BSS25*$C$25</f>
        <v>2.4354931473002854E+18</v>
      </c>
      <c r="BSV25" s="369"/>
      <c r="BSW25" s="369">
        <f t="shared" ref="BSW25" si="931">BSU25*$C$25</f>
        <v>2.5207354074557952E+18</v>
      </c>
      <c r="BSX25" s="369"/>
      <c r="BSY25" s="369">
        <f t="shared" ref="BSY25" si="932">BSW25*$C$25</f>
        <v>2.6089611467167478E+18</v>
      </c>
      <c r="BSZ25" s="369"/>
      <c r="BTA25" s="369">
        <f t="shared" ref="BTA25" si="933">BSY25*$C$25</f>
        <v>2.7002747868518339E+18</v>
      </c>
      <c r="BTB25" s="369"/>
      <c r="BTC25" s="369">
        <f t="shared" ref="BTC25" si="934">BTA25*$C$25</f>
        <v>2.7947844043916477E+18</v>
      </c>
      <c r="BTD25" s="369"/>
      <c r="BTE25" s="369">
        <f t="shared" ref="BTE25" si="935">BTC25*$C$25</f>
        <v>2.8926018585453553E+18</v>
      </c>
      <c r="BTF25" s="369"/>
      <c r="BTG25" s="369">
        <f t="shared" ref="BTG25" si="936">BTE25*$C$25</f>
        <v>2.9938429235944422E+18</v>
      </c>
      <c r="BTH25" s="369"/>
      <c r="BTI25" s="369">
        <f t="shared" ref="BTI25" si="937">BTG25*$C$25</f>
        <v>3.0986274259202473E+18</v>
      </c>
      <c r="BTJ25" s="369"/>
      <c r="BTK25" s="369">
        <f t="shared" ref="BTK25" si="938">BTI25*$C$25</f>
        <v>3.2070793858274555E+18</v>
      </c>
      <c r="BTL25" s="369"/>
      <c r="BTM25" s="369">
        <f t="shared" ref="BTM25" si="939">BTK25*$C$25</f>
        <v>3.3193271643314161E+18</v>
      </c>
      <c r="BTN25" s="369"/>
      <c r="BTO25" s="369">
        <f t="shared" ref="BTO25" si="940">BTM25*$C$25</f>
        <v>3.4355036150830152E+18</v>
      </c>
      <c r="BTP25" s="369"/>
      <c r="BTQ25" s="369">
        <f t="shared" ref="BTQ25" si="941">BTO25*$C$25</f>
        <v>3.5557462416109204E+18</v>
      </c>
      <c r="BTR25" s="369"/>
      <c r="BTS25" s="369">
        <f t="shared" ref="BTS25" si="942">BTQ25*$C$25</f>
        <v>3.6801973600673024E+18</v>
      </c>
      <c r="BTT25" s="369"/>
      <c r="BTU25" s="369">
        <f t="shared" ref="BTU25" si="943">BTS25*$C$25</f>
        <v>3.8090042676696576E+18</v>
      </c>
      <c r="BTV25" s="369"/>
      <c r="BTW25" s="369">
        <f t="shared" ref="BTW25" si="944">BTU25*$C$25</f>
        <v>3.9423194170380954E+18</v>
      </c>
      <c r="BTX25" s="369"/>
      <c r="BTY25" s="369">
        <f t="shared" ref="BTY25" si="945">BTW25*$C$25</f>
        <v>4.0803005966344284E+18</v>
      </c>
      <c r="BTZ25" s="369"/>
      <c r="BUA25" s="369">
        <f t="shared" ref="BUA25" si="946">BTY25*$C$25</f>
        <v>4.2231111175166331E+18</v>
      </c>
      <c r="BUB25" s="369"/>
      <c r="BUC25" s="369">
        <f t="shared" ref="BUC25" si="947">BUA25*$C$25</f>
        <v>4.3709200066297149E+18</v>
      </c>
      <c r="BUD25" s="369"/>
      <c r="BUE25" s="369">
        <f t="shared" ref="BUE25" si="948">BUC25*$C$25</f>
        <v>4.5239022068617544E+18</v>
      </c>
      <c r="BUF25" s="369"/>
      <c r="BUG25" s="369">
        <f t="shared" ref="BUG25" si="949">BUE25*$C$25</f>
        <v>4.6822387841019156E+18</v>
      </c>
      <c r="BUH25" s="369"/>
      <c r="BUI25" s="369">
        <f t="shared" ref="BUI25" si="950">BUG25*$C$25</f>
        <v>4.8461171415454822E+18</v>
      </c>
      <c r="BUJ25" s="369"/>
      <c r="BUK25" s="369">
        <f t="shared" ref="BUK25" si="951">BUI25*$C$25</f>
        <v>5.0157312414995732E+18</v>
      </c>
      <c r="BUL25" s="369"/>
      <c r="BUM25" s="369">
        <f t="shared" ref="BUM25" si="952">BUK25*$C$25</f>
        <v>5.1912818349520579E+18</v>
      </c>
      <c r="BUN25" s="369"/>
      <c r="BUO25" s="369">
        <f t="shared" ref="BUO25" si="953">BUM25*$C$25</f>
        <v>5.37297669917538E+18</v>
      </c>
      <c r="BUP25" s="369"/>
      <c r="BUQ25" s="369">
        <f t="shared" ref="BUQ25" si="954">BUO25*$C$25</f>
        <v>5.5610308836465183E+18</v>
      </c>
      <c r="BUR25" s="369"/>
      <c r="BUS25" s="369">
        <f t="shared" ref="BUS25" si="955">BUQ25*$C$25</f>
        <v>5.7556669645741455E+18</v>
      </c>
      <c r="BUT25" s="369"/>
      <c r="BUU25" s="369">
        <f t="shared" ref="BUU25" si="956">BUS25*$C$25</f>
        <v>5.9571153083342397E+18</v>
      </c>
      <c r="BUV25" s="369"/>
      <c r="BUW25" s="369">
        <f t="shared" ref="BUW25" si="957">BUU25*$C$25</f>
        <v>6.1656143441259377E+18</v>
      </c>
      <c r="BUX25" s="369"/>
      <c r="BUY25" s="369">
        <f t="shared" ref="BUY25" si="958">BUW25*$C$25</f>
        <v>6.3814108461703455E+18</v>
      </c>
      <c r="BUZ25" s="369"/>
      <c r="BVA25" s="369">
        <f t="shared" ref="BVA25" si="959">BUY25*$C$25</f>
        <v>6.6047602257863066E+18</v>
      </c>
      <c r="BVB25" s="369"/>
      <c r="BVC25" s="369">
        <f t="shared" ref="BVC25" si="960">BVA25*$C$25</f>
        <v>6.8359268336888269E+18</v>
      </c>
      <c r="BVD25" s="369"/>
      <c r="BVE25" s="369">
        <f t="shared" ref="BVE25" si="961">BVC25*$C$25</f>
        <v>7.0751842728679352E+18</v>
      </c>
      <c r="BVF25" s="369"/>
      <c r="BVG25" s="369">
        <f t="shared" ref="BVG25" si="962">BVE25*$C$25</f>
        <v>7.3228157224183122E+18</v>
      </c>
      <c r="BVH25" s="369"/>
      <c r="BVI25" s="369">
        <f t="shared" ref="BVI25" si="963">BVG25*$C$25</f>
        <v>7.5791142727029524E+18</v>
      </c>
      <c r="BVJ25" s="369"/>
      <c r="BVK25" s="369">
        <f t="shared" ref="BVK25" si="964">BVI25*$C$25</f>
        <v>7.8443832722475551E+18</v>
      </c>
      <c r="BVL25" s="369"/>
      <c r="BVM25" s="369">
        <f t="shared" ref="BVM25" si="965">BVK25*$C$25</f>
        <v>8.1189366867762186E+18</v>
      </c>
      <c r="BVN25" s="369"/>
      <c r="BVO25" s="369">
        <f t="shared" ref="BVO25" si="966">BVM25*$C$25</f>
        <v>8.4030994708133857E+18</v>
      </c>
      <c r="BVP25" s="369"/>
      <c r="BVQ25" s="369">
        <f t="shared" ref="BVQ25" si="967">BVO25*$C$25</f>
        <v>8.6972079522918533E+18</v>
      </c>
      <c r="BVR25" s="369"/>
      <c r="BVS25" s="369">
        <f t="shared" ref="BVS25" si="968">BVQ25*$C$25</f>
        <v>9.0016102306220677E+18</v>
      </c>
      <c r="BVT25" s="369"/>
      <c r="BVU25" s="369">
        <f t="shared" ref="BVU25" si="969">BVS25*$C$25</f>
        <v>9.3166665886938399E+18</v>
      </c>
      <c r="BVV25" s="369"/>
      <c r="BVW25" s="369">
        <f t="shared" ref="BVW25" si="970">BVU25*$C$25</f>
        <v>9.6427499192981238E+18</v>
      </c>
      <c r="BVX25" s="369"/>
      <c r="BVY25" s="369">
        <f t="shared" ref="BVY25" si="971">BVW25*$C$25</f>
        <v>9.980246166473558E+18</v>
      </c>
      <c r="BVZ25" s="369"/>
      <c r="BWA25" s="369">
        <f t="shared" ref="BWA25" si="972">BVY25*$C$25</f>
        <v>1.0329554782300131E+19</v>
      </c>
      <c r="BWB25" s="369"/>
      <c r="BWC25" s="369">
        <f t="shared" ref="BWC25" si="973">BWA25*$C$25</f>
        <v>1.0691089199680635E+19</v>
      </c>
      <c r="BWD25" s="369"/>
      <c r="BWE25" s="369">
        <f t="shared" ref="BWE25" si="974">BWC25*$C$25</f>
        <v>1.1065277321669456E+19</v>
      </c>
      <c r="BWF25" s="369"/>
      <c r="BWG25" s="369">
        <f t="shared" ref="BWG25" si="975">BWE25*$C$25</f>
        <v>1.1452562027927886E+19</v>
      </c>
      <c r="BWH25" s="369"/>
      <c r="BWI25" s="369">
        <f t="shared" ref="BWI25" si="976">BWG25*$C$25</f>
        <v>1.185340169890536E+19</v>
      </c>
      <c r="BWJ25" s="369"/>
      <c r="BWK25" s="369">
        <f t="shared" ref="BWK25" si="977">BWI25*$C$25</f>
        <v>1.2268270758367048E+19</v>
      </c>
      <c r="BWL25" s="369"/>
      <c r="BWM25" s="369">
        <f t="shared" ref="BWM25" si="978">BWK25*$C$25</f>
        <v>1.2697660234909893E+19</v>
      </c>
      <c r="BWN25" s="369"/>
      <c r="BWO25" s="369">
        <f t="shared" ref="BWO25" si="979">BWM25*$C$25</f>
        <v>1.3142078343131738E+19</v>
      </c>
      <c r="BWP25" s="369"/>
      <c r="BWQ25" s="369">
        <f t="shared" ref="BWQ25" si="980">BWO25*$C$25</f>
        <v>1.3602051085141348E+19</v>
      </c>
      <c r="BWR25" s="369"/>
      <c r="BWS25" s="369">
        <f t="shared" ref="BWS25" si="981">BWQ25*$C$25</f>
        <v>1.4078122873121294E+19</v>
      </c>
      <c r="BWT25" s="369"/>
      <c r="BWU25" s="369">
        <f t="shared" ref="BWU25" si="982">BWS25*$C$25</f>
        <v>1.4570857173680538E+19</v>
      </c>
      <c r="BWV25" s="369"/>
      <c r="BWW25" s="369">
        <f t="shared" ref="BWW25" si="983">BWU25*$C$25</f>
        <v>1.5080837174759354E+19</v>
      </c>
      <c r="BWX25" s="369"/>
      <c r="BWY25" s="369">
        <f t="shared" ref="BWY25" si="984">BWW25*$C$25</f>
        <v>1.560866647587593E+19</v>
      </c>
      <c r="BWZ25" s="369"/>
      <c r="BXA25" s="369">
        <f t="shared" ref="BXA25" si="985">BWY25*$C$25</f>
        <v>1.6154969802531586E+19</v>
      </c>
      <c r="BXB25" s="369"/>
      <c r="BXC25" s="369">
        <f t="shared" ref="BXC25" si="986">BXA25*$C$25</f>
        <v>1.6720393745620191E+19</v>
      </c>
      <c r="BXD25" s="369"/>
      <c r="BXE25" s="369">
        <f t="shared" ref="BXE25" si="987">BXC25*$C$25</f>
        <v>1.7305607526716897E+19</v>
      </c>
      <c r="BXF25" s="369"/>
      <c r="BXG25" s="369">
        <f t="shared" ref="BXG25" si="988">BXE25*$C$25</f>
        <v>1.7911303790151987E+19</v>
      </c>
      <c r="BXH25" s="369"/>
      <c r="BXI25" s="369">
        <f t="shared" ref="BXI25" si="989">BXG25*$C$25</f>
        <v>1.8538199422807306E+19</v>
      </c>
      <c r="BXJ25" s="369"/>
      <c r="BXK25" s="369">
        <f t="shared" ref="BXK25" si="990">BXI25*$C$25</f>
        <v>1.918703640260556E+19</v>
      </c>
      <c r="BXL25" s="369"/>
      <c r="BXM25" s="369">
        <f t="shared" ref="BXM25" si="991">BXK25*$C$25</f>
        <v>1.9858582676696752E+19</v>
      </c>
      <c r="BXN25" s="369"/>
      <c r="BXO25" s="369">
        <f t="shared" ref="BXO25" si="992">BXM25*$C$25</f>
        <v>2.0553633070381138E+19</v>
      </c>
      <c r="BXP25" s="369"/>
      <c r="BXQ25" s="369">
        <f t="shared" ref="BXQ25" si="993">BXO25*$C$25</f>
        <v>2.1273010227844477E+19</v>
      </c>
      <c r="BXR25" s="369"/>
      <c r="BXS25" s="369">
        <f t="shared" ref="BXS25" si="994">BXQ25*$C$25</f>
        <v>2.2017565585819034E+19</v>
      </c>
      <c r="BXT25" s="369"/>
      <c r="BXU25" s="369">
        <f t="shared" ref="BXU25" si="995">BXS25*$C$25</f>
        <v>2.2788180381322699E+19</v>
      </c>
      <c r="BXV25" s="369"/>
      <c r="BXW25" s="369">
        <f t="shared" ref="BXW25" si="996">BXU25*$C$25</f>
        <v>2.3585766694668993E+19</v>
      </c>
      <c r="BXX25" s="369"/>
      <c r="BXY25" s="369">
        <f t="shared" ref="BXY25" si="997">BXW25*$C$25</f>
        <v>2.4411268528982405E+19</v>
      </c>
      <c r="BXZ25" s="369"/>
      <c r="BYA25" s="369">
        <f t="shared" ref="BYA25" si="998">BXY25*$C$25</f>
        <v>2.5265662927496786E+19</v>
      </c>
      <c r="BYB25" s="369"/>
      <c r="BYC25" s="369">
        <f t="shared" ref="BYC25" si="999">BYA25*$C$25</f>
        <v>2.614996112995917E+19</v>
      </c>
      <c r="BYD25" s="369"/>
      <c r="BYE25" s="369">
        <f t="shared" ref="BYE25" si="1000">BYC25*$C$25</f>
        <v>2.7065209769507738E+19</v>
      </c>
      <c r="BYF25" s="369"/>
      <c r="BYG25" s="369">
        <f t="shared" ref="BYG25" si="1001">BYE25*$C$25</f>
        <v>2.8012492111440507E+19</v>
      </c>
      <c r="BYH25" s="369"/>
      <c r="BYI25" s="369">
        <f t="shared" ref="BYI25" si="1002">BYG25*$C$25</f>
        <v>2.8992929335340921E+19</v>
      </c>
      <c r="BYJ25" s="369"/>
      <c r="BYK25" s="369">
        <f t="shared" ref="BYK25" si="1003">BYI25*$C$25</f>
        <v>3.000768186207785E+19</v>
      </c>
      <c r="BYL25" s="369"/>
      <c r="BYM25" s="369">
        <f t="shared" ref="BYM25" si="1004">BYK25*$C$25</f>
        <v>3.1057950727250571E+19</v>
      </c>
      <c r="BYN25" s="369"/>
      <c r="BYO25" s="369">
        <f t="shared" ref="BYO25" si="1005">BYM25*$C$25</f>
        <v>3.2144979002704339E+19</v>
      </c>
      <c r="BYP25" s="369"/>
      <c r="BYQ25" s="369">
        <f t="shared" ref="BYQ25" si="1006">BYO25*$C$25</f>
        <v>3.3270053267798987E+19</v>
      </c>
      <c r="BYR25" s="369"/>
      <c r="BYS25" s="369">
        <f t="shared" ref="BYS25" si="1007">BYQ25*$C$25</f>
        <v>3.4434505132171948E+19</v>
      </c>
      <c r="BYT25" s="369"/>
      <c r="BYU25" s="369">
        <f t="shared" ref="BYU25" si="1008">BYS25*$C$25</f>
        <v>3.5639712811797963E+19</v>
      </c>
      <c r="BYV25" s="369"/>
      <c r="BYW25" s="369">
        <f t="shared" ref="BYW25" si="1009">BYU25*$C$25</f>
        <v>3.6887102760210887E+19</v>
      </c>
      <c r="BYX25" s="369"/>
      <c r="BYY25" s="369">
        <f t="shared" ref="BYY25" si="1010">BYW25*$C$25</f>
        <v>3.8178151356818268E+19</v>
      </c>
      <c r="BYZ25" s="369"/>
      <c r="BZA25" s="369">
        <f t="shared" ref="BZA25" si="1011">BYY25*$C$25</f>
        <v>3.9514386654306902E+19</v>
      </c>
      <c r="BZB25" s="369"/>
      <c r="BZC25" s="369">
        <f t="shared" ref="BZC25" si="1012">BZA25*$C$25</f>
        <v>4.0897390187207639E+19</v>
      </c>
      <c r="BZD25" s="369"/>
      <c r="BZE25" s="369">
        <f t="shared" ref="BZE25" si="1013">BZC25*$C$25</f>
        <v>4.2328798843759903E+19</v>
      </c>
      <c r="BZF25" s="369"/>
      <c r="BZG25" s="369">
        <f t="shared" ref="BZG25" si="1014">BZE25*$C$25</f>
        <v>4.3810306803291496E+19</v>
      </c>
      <c r="BZH25" s="369"/>
      <c r="BZI25" s="369">
        <f t="shared" ref="BZI25" si="1015">BZG25*$C$25</f>
        <v>4.5343667541406695E+19</v>
      </c>
      <c r="BZJ25" s="369"/>
      <c r="BZK25" s="369">
        <f t="shared" ref="BZK25" si="1016">BZI25*$C$25</f>
        <v>4.6930695905355923E+19</v>
      </c>
      <c r="BZL25" s="369"/>
      <c r="BZM25" s="369">
        <f t="shared" ref="BZM25" si="1017">BZK25*$C$25</f>
        <v>4.8573270262043378E+19</v>
      </c>
      <c r="BZN25" s="369"/>
      <c r="BZO25" s="369">
        <f t="shared" ref="BZO25" si="1018">BZM25*$C$25</f>
        <v>5.027333472121489E+19</v>
      </c>
      <c r="BZP25" s="369"/>
      <c r="BZQ25" s="369">
        <f t="shared" ref="BZQ25" si="1019">BZO25*$C$25</f>
        <v>5.2032901436457411E+19</v>
      </c>
      <c r="BZR25" s="369"/>
      <c r="BZS25" s="369">
        <f t="shared" ref="BZS25" si="1020">BZQ25*$C$25</f>
        <v>5.3854052986733412E+19</v>
      </c>
      <c r="BZT25" s="369"/>
      <c r="BZU25" s="369">
        <f t="shared" ref="BZU25" si="1021">BZS25*$C$25</f>
        <v>5.5738944841269076E+19</v>
      </c>
      <c r="BZV25" s="369"/>
      <c r="BZW25" s="369">
        <f t="shared" ref="BZW25" si="1022">BZU25*$C$25</f>
        <v>5.7689807910713491E+19</v>
      </c>
      <c r="BZX25" s="369"/>
      <c r="BZY25" s="369">
        <f t="shared" ref="BZY25" si="1023">BZW25*$C$25</f>
        <v>5.9708951187588456E+19</v>
      </c>
      <c r="BZZ25" s="369"/>
      <c r="CAA25" s="369">
        <f t="shared" ref="CAA25" si="1024">BZY25*$C$25</f>
        <v>6.1798764479154045E+19</v>
      </c>
      <c r="CAB25" s="369"/>
      <c r="CAC25" s="369">
        <f t="shared" ref="CAC25" si="1025">CAA25*$C$25</f>
        <v>6.3961721235924435E+19</v>
      </c>
      <c r="CAD25" s="369"/>
      <c r="CAE25" s="369">
        <f t="shared" ref="CAE25" si="1026">CAC25*$C$25</f>
        <v>6.6200381479181787E+19</v>
      </c>
      <c r="CAF25" s="369"/>
      <c r="CAG25" s="369">
        <f t="shared" ref="CAG25" si="1027">CAE25*$C$25</f>
        <v>6.8517394830953144E+19</v>
      </c>
      <c r="CAH25" s="369"/>
      <c r="CAI25" s="369">
        <f t="shared" ref="CAI25" si="1028">CAG25*$C$25</f>
        <v>7.0915503650036498E+19</v>
      </c>
      <c r="CAJ25" s="369"/>
      <c r="CAK25" s="369">
        <f t="shared" ref="CAK25" si="1029">CAI25*$C$25</f>
        <v>7.3397546277787771E+19</v>
      </c>
      <c r="CAL25" s="369"/>
      <c r="CAM25" s="369">
        <f t="shared" ref="CAM25" si="1030">CAK25*$C$25</f>
        <v>7.5966460397510345E+19</v>
      </c>
      <c r="CAN25" s="369"/>
      <c r="CAO25" s="369">
        <f t="shared" ref="CAO25" si="1031">CAM25*$C$25</f>
        <v>7.8625286511423193E+19</v>
      </c>
      <c r="CAP25" s="369"/>
      <c r="CAQ25" s="369">
        <f t="shared" ref="CAQ25" si="1032">CAO25*$C$25</f>
        <v>8.1377171539322995E+19</v>
      </c>
      <c r="CAR25" s="369"/>
      <c r="CAS25" s="369">
        <f t="shared" ref="CAS25" si="1033">CAQ25*$C$25</f>
        <v>8.4225372543199298E+19</v>
      </c>
      <c r="CAT25" s="369"/>
      <c r="CAU25" s="369">
        <f t="shared" ref="CAU25" si="1034">CAS25*$C$25</f>
        <v>8.7173260582211273E+19</v>
      </c>
      <c r="CAV25" s="369"/>
      <c r="CAW25" s="369">
        <f t="shared" ref="CAW25" si="1035">CAU25*$C$25</f>
        <v>9.0224324702588666E+19</v>
      </c>
      <c r="CAX25" s="369"/>
      <c r="CAY25" s="369">
        <f t="shared" ref="CAY25" si="1036">CAW25*$C$25</f>
        <v>9.3382176067179266E+19</v>
      </c>
      <c r="CAZ25" s="369"/>
      <c r="CBA25" s="369">
        <f t="shared" ref="CBA25" si="1037">CAY25*$C$25</f>
        <v>9.6650552229530534E+19</v>
      </c>
      <c r="CBB25" s="369"/>
      <c r="CBC25" s="369">
        <f t="shared" ref="CBC25" si="1038">CBA25*$C$25</f>
        <v>1.000333215575641E+20</v>
      </c>
      <c r="CBD25" s="369"/>
      <c r="CBE25" s="369">
        <f t="shared" ref="CBE25" si="1039">CBC25*$C$25</f>
        <v>1.0353448781207883E+20</v>
      </c>
      <c r="CBF25" s="369"/>
      <c r="CBG25" s="369">
        <f t="shared" ref="CBG25" si="1040">CBE25*$C$25</f>
        <v>1.0715819488550158E+20</v>
      </c>
      <c r="CBH25" s="369"/>
      <c r="CBI25" s="369">
        <f t="shared" ref="CBI25" si="1041">CBG25*$C$25</f>
        <v>1.1090873170649412E+20</v>
      </c>
      <c r="CBJ25" s="369"/>
      <c r="CBK25" s="369">
        <f t="shared" ref="CBK25" si="1042">CBI25*$C$25</f>
        <v>1.147905373162214E+20</v>
      </c>
      <c r="CBL25" s="369"/>
      <c r="CBM25" s="369">
        <f t="shared" ref="CBM25" si="1043">CBK25*$C$25</f>
        <v>1.1880820612228914E+20</v>
      </c>
      <c r="CBN25" s="369"/>
      <c r="CBO25" s="369">
        <f t="shared" ref="CBO25" si="1044">CBM25*$C$25</f>
        <v>1.2296649333656925E+20</v>
      </c>
      <c r="CBP25" s="369"/>
      <c r="CBQ25" s="369">
        <f t="shared" ref="CBQ25" si="1045">CBO25*$C$25</f>
        <v>1.2727032060334916E+20</v>
      </c>
      <c r="CBR25" s="369"/>
      <c r="CBS25" s="369">
        <f t="shared" ref="CBS25" si="1046">CBQ25*$C$25</f>
        <v>1.3172478182446637E+20</v>
      </c>
      <c r="CBT25" s="369"/>
      <c r="CBU25" s="369">
        <f t="shared" ref="CBU25" si="1047">CBS25*$C$25</f>
        <v>1.3633514918832269E+20</v>
      </c>
      <c r="CBV25" s="369"/>
      <c r="CBW25" s="369">
        <f t="shared" ref="CBW25" si="1048">CBU25*$C$25</f>
        <v>1.4110687940991397E+20</v>
      </c>
      <c r="CBX25" s="369"/>
      <c r="CBY25" s="369">
        <f t="shared" ref="CBY25" si="1049">CBW25*$C$25</f>
        <v>1.4604562018926096E+20</v>
      </c>
      <c r="CBZ25" s="369"/>
      <c r="CCA25" s="369">
        <f t="shared" ref="CCA25" si="1050">CBY25*$C$25</f>
        <v>1.5115721689588508E+20</v>
      </c>
      <c r="CCB25" s="369"/>
      <c r="CCC25" s="369">
        <f t="shared" ref="CCC25" si="1051">CCA25*$C$25</f>
        <v>1.5644771948724106E+20</v>
      </c>
      <c r="CCD25" s="369"/>
      <c r="CCE25" s="369">
        <f t="shared" ref="CCE25" si="1052">CCC25*$C$25</f>
        <v>1.6192338966929447E+20</v>
      </c>
      <c r="CCF25" s="369"/>
      <c r="CCG25" s="369">
        <f t="shared" ref="CCG25" si="1053">CCE25*$C$25</f>
        <v>1.6759070830771978E+20</v>
      </c>
      <c r="CCH25" s="369"/>
      <c r="CCI25" s="369">
        <f t="shared" ref="CCI25" si="1054">CCG25*$C$25</f>
        <v>1.7345638309848996E+20</v>
      </c>
      <c r="CCJ25" s="369"/>
      <c r="CCK25" s="369">
        <f t="shared" ref="CCK25" si="1055">CCI25*$C$25</f>
        <v>1.795273565069371E+20</v>
      </c>
      <c r="CCL25" s="369"/>
      <c r="CCM25" s="369">
        <f t="shared" ref="CCM25" si="1056">CCK25*$C$25</f>
        <v>1.8581081398467989E+20</v>
      </c>
      <c r="CCN25" s="369"/>
      <c r="CCO25" s="369">
        <f t="shared" ref="CCO25" si="1057">CCM25*$C$25</f>
        <v>1.9231419247414365E+20</v>
      </c>
      <c r="CCP25" s="369"/>
      <c r="CCQ25" s="369">
        <f t="shared" ref="CCQ25" si="1058">CCO25*$C$25</f>
        <v>1.9904518921073866E+20</v>
      </c>
      <c r="CCR25" s="369"/>
      <c r="CCS25" s="369">
        <f t="shared" ref="CCS25" si="1059">CCQ25*$C$25</f>
        <v>2.060117708331145E+20</v>
      </c>
      <c r="CCT25" s="369"/>
      <c r="CCU25" s="369">
        <f t="shared" ref="CCU25" si="1060">CCS25*$C$25</f>
        <v>2.1322218281227348E+20</v>
      </c>
      <c r="CCV25" s="369"/>
      <c r="CCW25" s="369">
        <f t="shared" ref="CCW25" si="1061">CCU25*$C$25</f>
        <v>2.2068495921070303E+20</v>
      </c>
      <c r="CCX25" s="369"/>
      <c r="CCY25" s="369">
        <f t="shared" ref="CCY25" si="1062">CCW25*$C$25</f>
        <v>2.2840893278307762E+20</v>
      </c>
      <c r="CCZ25" s="369"/>
      <c r="CDA25" s="369">
        <f t="shared" ref="CDA25" si="1063">CCY25*$C$25</f>
        <v>2.3640324543048532E+20</v>
      </c>
      <c r="CDB25" s="369"/>
      <c r="CDC25" s="369">
        <f t="shared" ref="CDC25" si="1064">CDA25*$C$25</f>
        <v>2.4467735902055229E+20</v>
      </c>
      <c r="CDD25" s="369"/>
      <c r="CDE25" s="369">
        <f t="shared" ref="CDE25" si="1065">CDC25*$C$25</f>
        <v>2.5324106658627161E+20</v>
      </c>
      <c r="CDF25" s="369"/>
      <c r="CDG25" s="369">
        <f t="shared" ref="CDG25" si="1066">CDE25*$C$25</f>
        <v>2.621045039167911E+20</v>
      </c>
      <c r="CDH25" s="369"/>
      <c r="CDI25" s="369">
        <f t="shared" ref="CDI25" si="1067">CDG25*$C$25</f>
        <v>2.7127816155387878E+20</v>
      </c>
      <c r="CDJ25" s="369"/>
      <c r="CDK25" s="369">
        <f t="shared" ref="CDK25" si="1068">CDI25*$C$25</f>
        <v>2.8077289720826452E+20</v>
      </c>
      <c r="CDL25" s="369"/>
      <c r="CDM25" s="369">
        <f t="shared" ref="CDM25" si="1069">CDK25*$C$25</f>
        <v>2.9059994861055377E+20</v>
      </c>
      <c r="CDN25" s="369"/>
      <c r="CDO25" s="369">
        <f t="shared" ref="CDO25" si="1070">CDM25*$C$25</f>
        <v>3.0077094681192314E+20</v>
      </c>
      <c r="CDP25" s="369"/>
      <c r="CDQ25" s="369">
        <f t="shared" ref="CDQ25" si="1071">CDO25*$C$25</f>
        <v>3.1129792995034045E+20</v>
      </c>
      <c r="CDR25" s="369"/>
      <c r="CDS25" s="369">
        <f t="shared" ref="CDS25" si="1072">CDQ25*$C$25</f>
        <v>3.2219335749860236E+20</v>
      </c>
      <c r="CDT25" s="369"/>
      <c r="CDU25" s="369">
        <f t="shared" ref="CDU25" si="1073">CDS25*$C$25</f>
        <v>3.3347012501105345E+20</v>
      </c>
      <c r="CDV25" s="369"/>
      <c r="CDW25" s="369">
        <f t="shared" ref="CDW25" si="1074">CDU25*$C$25</f>
        <v>3.4514157938644032E+20</v>
      </c>
      <c r="CDX25" s="369"/>
      <c r="CDY25" s="369">
        <f t="shared" ref="CDY25" si="1075">CDW25*$C$25</f>
        <v>3.5722153466496569E+20</v>
      </c>
      <c r="CDZ25" s="369"/>
      <c r="CEA25" s="369">
        <f t="shared" ref="CEA25" si="1076">CDY25*$C$25</f>
        <v>3.6972428837823945E+20</v>
      </c>
      <c r="CEB25" s="369"/>
      <c r="CEC25" s="369">
        <f t="shared" ref="CEC25" si="1077">CEA25*$C$25</f>
        <v>3.8266463847147779E+20</v>
      </c>
      <c r="CED25" s="369"/>
      <c r="CEE25" s="369">
        <f t="shared" ref="CEE25" si="1078">CEC25*$C$25</f>
        <v>3.9605790081797947E+20</v>
      </c>
      <c r="CEF25" s="369"/>
      <c r="CEG25" s="369">
        <f t="shared" ref="CEG25" si="1079">CEE25*$C$25</f>
        <v>4.0991992734660873E+20</v>
      </c>
      <c r="CEH25" s="369"/>
      <c r="CEI25" s="369">
        <f t="shared" ref="CEI25" si="1080">CEG25*$C$25</f>
        <v>4.2426712480373998E+20</v>
      </c>
      <c r="CEJ25" s="369"/>
      <c r="CEK25" s="369">
        <f t="shared" ref="CEK25" si="1081">CEI25*$C$25</f>
        <v>4.3911647417187087E+20</v>
      </c>
      <c r="CEL25" s="369"/>
      <c r="CEM25" s="369">
        <f t="shared" ref="CEM25" si="1082">CEK25*$C$25</f>
        <v>4.544855507678863E+20</v>
      </c>
      <c r="CEN25" s="369"/>
      <c r="CEO25" s="369">
        <f t="shared" ref="CEO25" si="1083">CEM25*$C$25</f>
        <v>4.7039254504476226E+20</v>
      </c>
      <c r="CEP25" s="369"/>
      <c r="CEQ25" s="369">
        <f t="shared" ref="CEQ25" si="1084">CEO25*$C$25</f>
        <v>4.8685628412132891E+20</v>
      </c>
      <c r="CER25" s="369"/>
      <c r="CES25" s="369">
        <f t="shared" ref="CES25" si="1085">CEQ25*$C$25</f>
        <v>5.038962540655754E+20</v>
      </c>
      <c r="CET25" s="369"/>
      <c r="CEU25" s="369">
        <f t="shared" ref="CEU25" si="1086">CES25*$C$25</f>
        <v>5.2153262295787051E+20</v>
      </c>
      <c r="CEV25" s="369"/>
      <c r="CEW25" s="369">
        <f t="shared" ref="CEW25" si="1087">CEU25*$C$25</f>
        <v>5.3978626476139597E+20</v>
      </c>
      <c r="CEX25" s="369"/>
      <c r="CEY25" s="369">
        <f t="shared" ref="CEY25" si="1088">CEW25*$C$25</f>
        <v>5.5867878402804475E+20</v>
      </c>
      <c r="CEZ25" s="369"/>
      <c r="CFA25" s="369">
        <f t="shared" ref="CFA25" si="1089">CEY25*$C$25</f>
        <v>5.7823254146902629E+20</v>
      </c>
      <c r="CFB25" s="369"/>
      <c r="CFC25" s="369">
        <f t="shared" ref="CFC25" si="1090">CFA25*$C$25</f>
        <v>5.9847068042044218E+20</v>
      </c>
      <c r="CFD25" s="369"/>
      <c r="CFE25" s="369">
        <f t="shared" ref="CFE25" si="1091">CFC25*$C$25</f>
        <v>6.1941715423515758E+20</v>
      </c>
      <c r="CFF25" s="369"/>
      <c r="CFG25" s="369">
        <f t="shared" ref="CFG25" si="1092">CFE25*$C$25</f>
        <v>6.4109675463338806E+20</v>
      </c>
      <c r="CFH25" s="369"/>
      <c r="CFI25" s="369">
        <f t="shared" ref="CFI25" si="1093">CFG25*$C$25</f>
        <v>6.6353514104555661E+20</v>
      </c>
      <c r="CFJ25" s="369"/>
      <c r="CFK25" s="369">
        <f t="shared" ref="CFK25" si="1094">CFI25*$C$25</f>
        <v>6.8675887098215098E+20</v>
      </c>
      <c r="CFL25" s="369"/>
      <c r="CFM25" s="369">
        <f t="shared" ref="CFM25" si="1095">CFK25*$C$25</f>
        <v>7.1079543146652618E+20</v>
      </c>
      <c r="CFN25" s="369"/>
      <c r="CFO25" s="369">
        <f t="shared" ref="CFO25" si="1096">CFM25*$C$25</f>
        <v>7.356732715678546E+20</v>
      </c>
      <c r="CFP25" s="369"/>
      <c r="CFQ25" s="369">
        <f t="shared" ref="CFQ25" si="1097">CFO25*$C$25</f>
        <v>7.6142183607272944E+20</v>
      </c>
      <c r="CFR25" s="369"/>
      <c r="CFS25" s="369">
        <f t="shared" ref="CFS25" si="1098">CFQ25*$C$25</f>
        <v>7.880716003352749E+20</v>
      </c>
      <c r="CFT25" s="369"/>
      <c r="CFU25" s="369">
        <f t="shared" ref="CFU25" si="1099">CFS25*$C$25</f>
        <v>8.1565410634700947E+20</v>
      </c>
      <c r="CFV25" s="369"/>
      <c r="CFW25" s="369">
        <f t="shared" ref="CFW25" si="1100">CFU25*$C$25</f>
        <v>8.442020000691547E+20</v>
      </c>
      <c r="CFX25" s="369"/>
      <c r="CFY25" s="369">
        <f t="shared" ref="CFY25" si="1101">CFW25*$C$25</f>
        <v>8.7374907007157509E+20</v>
      </c>
      <c r="CFZ25" s="369"/>
      <c r="CGA25" s="369">
        <f t="shared" ref="CGA25" si="1102">CFY25*$C$25</f>
        <v>9.0433028752408012E+20</v>
      </c>
      <c r="CGB25" s="369"/>
      <c r="CGC25" s="369">
        <f t="shared" ref="CGC25" si="1103">CGA25*$C$25</f>
        <v>9.3598184758742286E+20</v>
      </c>
      <c r="CGD25" s="369"/>
      <c r="CGE25" s="369">
        <f t="shared" ref="CGE25" si="1104">CGC25*$C$25</f>
        <v>9.6874121225298261E+20</v>
      </c>
      <c r="CGF25" s="369"/>
      <c r="CGG25" s="369">
        <f t="shared" ref="CGG25" si="1105">CGE25*$C$25</f>
        <v>1.0026471546818369E+21</v>
      </c>
      <c r="CGH25" s="369"/>
      <c r="CGI25" s="369">
        <f t="shared" ref="CGI25" si="1106">CGG25*$C$25</f>
        <v>1.0377398050957011E+21</v>
      </c>
      <c r="CGJ25" s="369"/>
      <c r="CGK25" s="369">
        <f t="shared" ref="CGK25" si="1107">CGI25*$C$25</f>
        <v>1.0740606982740506E+21</v>
      </c>
      <c r="CGL25" s="369"/>
      <c r="CGM25" s="369">
        <f t="shared" ref="CGM25" si="1108">CGK25*$C$25</f>
        <v>1.1116528227136423E+21</v>
      </c>
      <c r="CGN25" s="369"/>
      <c r="CGO25" s="369">
        <f t="shared" ref="CGO25" si="1109">CGM25*$C$25</f>
        <v>1.1505606715086196E+21</v>
      </c>
      <c r="CGP25" s="369"/>
      <c r="CGQ25" s="369">
        <f t="shared" ref="CGQ25" si="1110">CGO25*$C$25</f>
        <v>1.1908302950114211E+21</v>
      </c>
      <c r="CGR25" s="369"/>
      <c r="CGS25" s="369">
        <f t="shared" ref="CGS25" si="1111">CGQ25*$C$25</f>
        <v>1.2325093553368206E+21</v>
      </c>
      <c r="CGT25" s="369"/>
      <c r="CGU25" s="369">
        <f t="shared" ref="CGU25" si="1112">CGS25*$C$25</f>
        <v>1.2756471827736093E+21</v>
      </c>
      <c r="CGV25" s="369"/>
      <c r="CGW25" s="369">
        <f t="shared" ref="CGW25" si="1113">CGU25*$C$25</f>
        <v>1.3202948341706856E+21</v>
      </c>
      <c r="CGX25" s="369"/>
      <c r="CGY25" s="369">
        <f t="shared" ref="CGY25" si="1114">CGW25*$C$25</f>
        <v>1.3665051533666594E+21</v>
      </c>
      <c r="CGZ25" s="369"/>
      <c r="CHA25" s="369">
        <f t="shared" ref="CHA25" si="1115">CGY25*$C$25</f>
        <v>1.4143328337344924E+21</v>
      </c>
      <c r="CHB25" s="369"/>
      <c r="CHC25" s="369">
        <f t="shared" ref="CHC25" si="1116">CHA25*$C$25</f>
        <v>1.4638344829151994E+21</v>
      </c>
      <c r="CHD25" s="369"/>
      <c r="CHE25" s="369">
        <f t="shared" ref="CHE25" si="1117">CHC25*$C$25</f>
        <v>1.5150686898172312E+21</v>
      </c>
      <c r="CHF25" s="369"/>
      <c r="CHG25" s="369">
        <f t="shared" ref="CHG25" si="1118">CHE25*$C$25</f>
        <v>1.5680960939608341E+21</v>
      </c>
      <c r="CHH25" s="369"/>
      <c r="CHI25" s="369">
        <f t="shared" ref="CHI25" si="1119">CHG25*$C$25</f>
        <v>1.6229794572494632E+21</v>
      </c>
      <c r="CHJ25" s="369"/>
      <c r="CHK25" s="369">
        <f t="shared" ref="CHK25" si="1120">CHI25*$C$25</f>
        <v>1.6797837382531943E+21</v>
      </c>
      <c r="CHL25" s="369"/>
      <c r="CHM25" s="369">
        <f t="shared" ref="CHM25" si="1121">CHK25*$C$25</f>
        <v>1.7385761690920561E+21</v>
      </c>
      <c r="CHN25" s="369"/>
      <c r="CHO25" s="369">
        <f t="shared" ref="CHO25" si="1122">CHM25*$C$25</f>
        <v>1.7994263350102778E+21</v>
      </c>
      <c r="CHP25" s="369"/>
      <c r="CHQ25" s="369">
        <f t="shared" ref="CHQ25" si="1123">CHO25*$C$25</f>
        <v>1.8624062567356375E+21</v>
      </c>
      <c r="CHR25" s="369"/>
      <c r="CHS25" s="369">
        <f t="shared" ref="CHS25" si="1124">CHQ25*$C$25</f>
        <v>1.9275904757213847E+21</v>
      </c>
      <c r="CHT25" s="369"/>
      <c r="CHU25" s="369">
        <f t="shared" ref="CHU25" si="1125">CHS25*$C$25</f>
        <v>1.995056142371633E+21</v>
      </c>
      <c r="CHV25" s="369"/>
      <c r="CHW25" s="369">
        <f t="shared" ref="CHW25" si="1126">CHU25*$C$25</f>
        <v>2.0648831073546399E+21</v>
      </c>
      <c r="CHX25" s="369"/>
      <c r="CHY25" s="369">
        <f t="shared" ref="CHY25" si="1127">CHW25*$C$25</f>
        <v>2.137154016112052E+21</v>
      </c>
      <c r="CHZ25" s="369"/>
      <c r="CIA25" s="369">
        <f t="shared" ref="CIA25" si="1128">CHY25*$C$25</f>
        <v>2.2119544066759737E+21</v>
      </c>
      <c r="CIB25" s="369"/>
      <c r="CIC25" s="369">
        <f t="shared" ref="CIC25" si="1129">CIA25*$C$25</f>
        <v>2.2893728109096327E+21</v>
      </c>
      <c r="CID25" s="369"/>
      <c r="CIE25" s="369">
        <f t="shared" ref="CIE25" si="1130">CIC25*$C$25</f>
        <v>2.3695008592914699E+21</v>
      </c>
      <c r="CIF25" s="369"/>
      <c r="CIG25" s="369">
        <f t="shared" ref="CIG25" si="1131">CIE25*$C$25</f>
        <v>2.4524333893666713E+21</v>
      </c>
      <c r="CIH25" s="369"/>
      <c r="CII25" s="369">
        <f t="shared" ref="CII25" si="1132">CIG25*$C$25</f>
        <v>2.5382685579945045E+21</v>
      </c>
      <c r="CIJ25" s="369"/>
      <c r="CIK25" s="369">
        <f t="shared" ref="CIK25" si="1133">CII25*$C$25</f>
        <v>2.6271079575243121E+21</v>
      </c>
      <c r="CIL25" s="369"/>
      <c r="CIM25" s="369">
        <f t="shared" ref="CIM25" si="1134">CIK25*$C$25</f>
        <v>2.7190567360376629E+21</v>
      </c>
      <c r="CIN25" s="369"/>
      <c r="CIO25" s="369">
        <f t="shared" ref="CIO25" si="1135">CIM25*$C$25</f>
        <v>2.8142237217989811E+21</v>
      </c>
      <c r="CIP25" s="369"/>
      <c r="CIQ25" s="369">
        <f t="shared" ref="CIQ25" si="1136">CIO25*$C$25</f>
        <v>2.9127215520619451E+21</v>
      </c>
      <c r="CIR25" s="369"/>
      <c r="CIS25" s="369">
        <f t="shared" ref="CIS25" si="1137">CIQ25*$C$25</f>
        <v>3.0146668063841127E+21</v>
      </c>
      <c r="CIT25" s="369"/>
      <c r="CIU25" s="369">
        <f t="shared" ref="CIU25" si="1138">CIS25*$C$25</f>
        <v>3.1201801446075563E+21</v>
      </c>
      <c r="CIV25" s="369"/>
      <c r="CIW25" s="369">
        <f t="shared" ref="CIW25" si="1139">CIU25*$C$25</f>
        <v>3.2293864496688204E+21</v>
      </c>
      <c r="CIX25" s="369"/>
      <c r="CIY25" s="369">
        <f t="shared" ref="CIY25" si="1140">CIW25*$C$25</f>
        <v>3.342414975407229E+21</v>
      </c>
      <c r="CIZ25" s="369"/>
      <c r="CJA25" s="369">
        <f t="shared" ref="CJA25" si="1141">CIY25*$C$25</f>
        <v>3.4593994995464819E+21</v>
      </c>
      <c r="CJB25" s="369"/>
      <c r="CJC25" s="369">
        <f t="shared" ref="CJC25" si="1142">CJA25*$C$25</f>
        <v>3.5804784820306083E+21</v>
      </c>
      <c r="CJD25" s="369"/>
      <c r="CJE25" s="369">
        <f t="shared" ref="CJE25" si="1143">CJC25*$C$25</f>
        <v>3.705795228901679E+21</v>
      </c>
      <c r="CJF25" s="369"/>
      <c r="CJG25" s="369">
        <f t="shared" ref="CJG25" si="1144">CJE25*$C$25</f>
        <v>3.8354980619132375E+21</v>
      </c>
      <c r="CJH25" s="369"/>
      <c r="CJI25" s="369">
        <f t="shared" ref="CJI25" si="1145">CJG25*$C$25</f>
        <v>3.9697404940802007E+21</v>
      </c>
      <c r="CJJ25" s="369"/>
      <c r="CJK25" s="369">
        <f t="shared" ref="CJK25" si="1146">CJI25*$C$25</f>
        <v>4.1086814113730076E+21</v>
      </c>
      <c r="CJL25" s="369"/>
      <c r="CJM25" s="369">
        <f t="shared" ref="CJM25" si="1147">CJK25*$C$25</f>
        <v>4.2524852607710627E+21</v>
      </c>
      <c r="CJN25" s="369"/>
      <c r="CJO25" s="369">
        <f t="shared" ref="CJO25" si="1148">CJM25*$C$25</f>
        <v>4.4013222448980495E+21</v>
      </c>
      <c r="CJP25" s="369"/>
      <c r="CJQ25" s="369">
        <f t="shared" ref="CJQ25" si="1149">CJO25*$C$25</f>
        <v>4.5553685234694808E+21</v>
      </c>
      <c r="CJR25" s="369"/>
      <c r="CJS25" s="369">
        <f t="shared" ref="CJS25" si="1150">CJQ25*$C$25</f>
        <v>4.7148064217909124E+21</v>
      </c>
      <c r="CJT25" s="369"/>
      <c r="CJU25" s="369">
        <f t="shared" ref="CJU25" si="1151">CJS25*$C$25</f>
        <v>4.8798246465535937E+21</v>
      </c>
      <c r="CJV25" s="369"/>
      <c r="CJW25" s="369">
        <f t="shared" ref="CJW25" si="1152">CJU25*$C$25</f>
        <v>5.0506185091829696E+21</v>
      </c>
      <c r="CJX25" s="369"/>
      <c r="CJY25" s="369">
        <f t="shared" ref="CJY25" si="1153">CJW25*$C$25</f>
        <v>5.2273901570043727E+21</v>
      </c>
      <c r="CJZ25" s="369"/>
      <c r="CKA25" s="369">
        <f t="shared" ref="CKA25" si="1154">CJY25*$C$25</f>
        <v>5.410348812499525E+21</v>
      </c>
      <c r="CKB25" s="369"/>
      <c r="CKC25" s="369">
        <f t="shared" ref="CKC25" si="1155">CKA25*$C$25</f>
        <v>5.5997110209370076E+21</v>
      </c>
      <c r="CKD25" s="369"/>
      <c r="CKE25" s="369">
        <f t="shared" ref="CKE25" si="1156">CKC25*$C$25</f>
        <v>5.7957009066698023E+21</v>
      </c>
      <c r="CKF25" s="369"/>
      <c r="CKG25" s="369">
        <f t="shared" ref="CKG25" si="1157">CKE25*$C$25</f>
        <v>5.9985504384032451E+21</v>
      </c>
      <c r="CKH25" s="369"/>
      <c r="CKI25" s="369">
        <f t="shared" ref="CKI25" si="1158">CKG25*$C$25</f>
        <v>6.2084997037473577E+21</v>
      </c>
      <c r="CKJ25" s="369"/>
      <c r="CKK25" s="369">
        <f t="shared" ref="CKK25" si="1159">CKI25*$C$25</f>
        <v>6.4257971933785149E+21</v>
      </c>
      <c r="CKL25" s="369"/>
      <c r="CKM25" s="369">
        <f t="shared" ref="CKM25" si="1160">CKK25*$C$25</f>
        <v>6.6507000951467619E+21</v>
      </c>
      <c r="CKN25" s="369"/>
      <c r="CKO25" s="369">
        <f t="shared" ref="CKO25" si="1161">CKM25*$C$25</f>
        <v>6.8834745984768981E+21</v>
      </c>
      <c r="CKP25" s="369"/>
      <c r="CKQ25" s="369">
        <f t="shared" ref="CKQ25" si="1162">CKO25*$C$25</f>
        <v>7.124396209423589E+21</v>
      </c>
      <c r="CKR25" s="369"/>
      <c r="CKS25" s="369">
        <f t="shared" ref="CKS25" si="1163">CKQ25*$C$25</f>
        <v>7.3737500767534145E+21</v>
      </c>
      <c r="CKT25" s="369"/>
      <c r="CKU25" s="369">
        <f t="shared" ref="CKU25" si="1164">CKS25*$C$25</f>
        <v>7.6318313294397838E+21</v>
      </c>
      <c r="CKV25" s="369"/>
      <c r="CKW25" s="369">
        <f t="shared" ref="CKW25" si="1165">CKU25*$C$25</f>
        <v>7.8989454259701751E+21</v>
      </c>
      <c r="CKX25" s="369"/>
      <c r="CKY25" s="369">
        <f t="shared" ref="CKY25" si="1166">CKW25*$C$25</f>
        <v>8.1754085158791309E+21</v>
      </c>
      <c r="CKZ25" s="369"/>
      <c r="CLA25" s="369">
        <f t="shared" ref="CLA25" si="1167">CKY25*$C$25</f>
        <v>8.4615478139349002E+21</v>
      </c>
      <c r="CLB25" s="369"/>
      <c r="CLC25" s="369">
        <f t="shared" ref="CLC25" si="1168">CLA25*$C$25</f>
        <v>8.7577019874226209E+21</v>
      </c>
      <c r="CLD25" s="369"/>
      <c r="CLE25" s="369">
        <f t="shared" ref="CLE25" si="1169">CLC25*$C$25</f>
        <v>9.0642215569824122E+21</v>
      </c>
      <c r="CLF25" s="369"/>
      <c r="CLG25" s="369">
        <f t="shared" ref="CLG25" si="1170">CLE25*$C$25</f>
        <v>9.3814693114767957E+21</v>
      </c>
      <c r="CLH25" s="369"/>
      <c r="CLI25" s="369">
        <f t="shared" ref="CLI25" si="1171">CLG25*$C$25</f>
        <v>9.7098207373784819E+21</v>
      </c>
      <c r="CLJ25" s="369"/>
      <c r="CLK25" s="369">
        <f t="shared" ref="CLK25" si="1172">CLI25*$C$25</f>
        <v>1.0049664463186728E+22</v>
      </c>
      <c r="CLL25" s="369"/>
      <c r="CLM25" s="369">
        <f t="shared" ref="CLM25" si="1173">CLK25*$C$25</f>
        <v>1.0401402719398263E+22</v>
      </c>
      <c r="CLN25" s="369"/>
      <c r="CLO25" s="369">
        <f t="shared" ref="CLO25" si="1174">CLM25*$C$25</f>
        <v>1.0765451814577201E+22</v>
      </c>
      <c r="CLP25" s="369"/>
      <c r="CLQ25" s="369">
        <f t="shared" ref="CLQ25" si="1175">CLO25*$C$25</f>
        <v>1.1142242628087402E+22</v>
      </c>
      <c r="CLR25" s="369"/>
      <c r="CLS25" s="369">
        <f t="shared" ref="CLS25" si="1176">CLQ25*$C$25</f>
        <v>1.1532221120070461E+22</v>
      </c>
      <c r="CLT25" s="369"/>
      <c r="CLU25" s="369">
        <f t="shared" ref="CLU25" si="1177">CLS25*$C$25</f>
        <v>1.1935848859272928E+22</v>
      </c>
      <c r="CLV25" s="369"/>
      <c r="CLW25" s="369">
        <f t="shared" ref="CLW25" si="1178">CLU25*$C$25</f>
        <v>1.235360356934748E+22</v>
      </c>
      <c r="CLX25" s="369"/>
      <c r="CLY25" s="369">
        <f t="shared" ref="CLY25" si="1179">CLW25*$C$25</f>
        <v>1.2785979694274641E+22</v>
      </c>
      <c r="CLZ25" s="369"/>
      <c r="CMA25" s="369">
        <f t="shared" ref="CMA25" si="1180">CLY25*$C$25</f>
        <v>1.3233488983574253E+22</v>
      </c>
      <c r="CMB25" s="369"/>
      <c r="CMC25" s="369">
        <f t="shared" ref="CMC25" si="1181">CMA25*$C$25</f>
        <v>1.369666109799935E+22</v>
      </c>
      <c r="CMD25" s="369"/>
      <c r="CME25" s="369">
        <f t="shared" ref="CME25" si="1182">CMC25*$C$25</f>
        <v>1.4176044236429326E+22</v>
      </c>
      <c r="CMF25" s="369"/>
      <c r="CMG25" s="369">
        <f t="shared" ref="CMG25" si="1183">CME25*$C$25</f>
        <v>1.4672205784704352E+22</v>
      </c>
      <c r="CMH25" s="369"/>
      <c r="CMI25" s="369">
        <f t="shared" ref="CMI25" si="1184">CMG25*$C$25</f>
        <v>1.5185732987169003E+22</v>
      </c>
      <c r="CMJ25" s="369"/>
      <c r="CMK25" s="369">
        <f t="shared" ref="CMK25" si="1185">CMI25*$C$25</f>
        <v>1.5717233641719918E+22</v>
      </c>
      <c r="CML25" s="369"/>
      <c r="CMM25" s="369">
        <f t="shared" ref="CMM25" si="1186">CMK25*$C$25</f>
        <v>1.6267336819180113E+22</v>
      </c>
      <c r="CMN25" s="369"/>
      <c r="CMO25" s="369">
        <f t="shared" ref="CMO25" si="1187">CMM25*$C$25</f>
        <v>1.6836693607851416E+22</v>
      </c>
      <c r="CMP25" s="369"/>
      <c r="CMQ25" s="369">
        <f t="shared" ref="CMQ25" si="1188">CMO25*$C$25</f>
        <v>1.7425977884126214E+22</v>
      </c>
      <c r="CMR25" s="369"/>
      <c r="CMS25" s="369">
        <f t="shared" ref="CMS25" si="1189">CMQ25*$C$25</f>
        <v>1.803588711007063E+22</v>
      </c>
      <c r="CMT25" s="369"/>
      <c r="CMU25" s="369">
        <f t="shared" ref="CMU25" si="1190">CMS25*$C$25</f>
        <v>1.86671431589231E+22</v>
      </c>
      <c r="CMV25" s="369"/>
      <c r="CMW25" s="369">
        <f t="shared" ref="CMW25" si="1191">CMU25*$C$25</f>
        <v>1.9320493169485409E+22</v>
      </c>
      <c r="CMX25" s="369"/>
      <c r="CMY25" s="369">
        <f t="shared" ref="CMY25" si="1192">CMW25*$C$25</f>
        <v>1.9996710430417397E+22</v>
      </c>
      <c r="CMZ25" s="369"/>
      <c r="CNA25" s="369">
        <f t="shared" ref="CNA25" si="1193">CMY25*$C$25</f>
        <v>2.0696595295482002E+22</v>
      </c>
      <c r="CNB25" s="369"/>
      <c r="CNC25" s="369">
        <f t="shared" ref="CNC25" si="1194">CNA25*$C$25</f>
        <v>2.142097613082387E+22</v>
      </c>
      <c r="CND25" s="369"/>
      <c r="CNE25" s="369">
        <f t="shared" ref="CNE25" si="1195">CNC25*$C$25</f>
        <v>2.2170710295402705E+22</v>
      </c>
      <c r="CNF25" s="369"/>
      <c r="CNG25" s="369">
        <f t="shared" ref="CNG25" si="1196">CNE25*$C$25</f>
        <v>2.2946685155741798E+22</v>
      </c>
      <c r="CNH25" s="369"/>
      <c r="CNI25" s="369">
        <f t="shared" ref="CNI25" si="1197">CNG25*$C$25</f>
        <v>2.3749819136192759E+22</v>
      </c>
      <c r="CNJ25" s="369"/>
      <c r="CNK25" s="369">
        <f t="shared" ref="CNK25" si="1198">CNI25*$C$25</f>
        <v>2.4581062805959505E+22</v>
      </c>
      <c r="CNL25" s="369"/>
      <c r="CNM25" s="369">
        <f t="shared" ref="CNM25" si="1199">CNK25*$C$25</f>
        <v>2.5441400004168085E+22</v>
      </c>
      <c r="CNN25" s="369"/>
      <c r="CNO25" s="369">
        <f t="shared" ref="CNO25" si="1200">CNM25*$C$25</f>
        <v>2.6331849004313966E+22</v>
      </c>
      <c r="CNP25" s="369"/>
      <c r="CNQ25" s="369">
        <f t="shared" ref="CNQ25" si="1201">CNO25*$C$25</f>
        <v>2.7253463719464954E+22</v>
      </c>
      <c r="CNR25" s="369"/>
      <c r="CNS25" s="369">
        <f t="shared" ref="CNS25" si="1202">CNQ25*$C$25</f>
        <v>2.8207334949646225E+22</v>
      </c>
      <c r="CNT25" s="369"/>
      <c r="CNU25" s="369">
        <f t="shared" ref="CNU25" si="1203">CNS25*$C$25</f>
        <v>2.9194591672883841E+22</v>
      </c>
      <c r="CNV25" s="369"/>
      <c r="CNW25" s="369">
        <f t="shared" ref="CNW25" si="1204">CNU25*$C$25</f>
        <v>3.0216402381434773E+22</v>
      </c>
      <c r="CNX25" s="369"/>
      <c r="CNY25" s="369">
        <f t="shared" ref="CNY25" si="1205">CNW25*$C$25</f>
        <v>3.127397646478499E+22</v>
      </c>
      <c r="CNZ25" s="369"/>
      <c r="COA25" s="369">
        <f t="shared" ref="COA25" si="1206">CNY25*$C$25</f>
        <v>3.236856564105246E+22</v>
      </c>
      <c r="COB25" s="369"/>
      <c r="COC25" s="369">
        <f t="shared" ref="COC25" si="1207">COA25*$C$25</f>
        <v>3.3501465438489294E+22</v>
      </c>
      <c r="COD25" s="369"/>
      <c r="COE25" s="369">
        <f t="shared" ref="COE25" si="1208">COC25*$C$25</f>
        <v>3.4674016728836418E+22</v>
      </c>
      <c r="COF25" s="369"/>
      <c r="COG25" s="369">
        <f t="shared" ref="COG25" si="1209">COE25*$C$25</f>
        <v>3.5887607314345691E+22</v>
      </c>
      <c r="COH25" s="369"/>
      <c r="COI25" s="369">
        <f t="shared" ref="COI25" si="1210">COG25*$C$25</f>
        <v>3.7143673570347786E+22</v>
      </c>
      <c r="COJ25" s="369"/>
      <c r="COK25" s="369">
        <f t="shared" ref="COK25" si="1211">COI25*$C$25</f>
        <v>3.8443702145309957E+22</v>
      </c>
      <c r="COL25" s="369"/>
      <c r="COM25" s="369">
        <f t="shared" ref="COM25" si="1212">COK25*$C$25</f>
        <v>3.9789231720395801E+22</v>
      </c>
      <c r="CON25" s="369"/>
      <c r="COO25" s="369">
        <f t="shared" ref="COO25" si="1213">COM25*$C$25</f>
        <v>4.1181854830609648E+22</v>
      </c>
      <c r="COP25" s="369"/>
      <c r="COQ25" s="369">
        <f t="shared" ref="COQ25" si="1214">COO25*$C$25</f>
        <v>4.2623219749680981E+22</v>
      </c>
      <c r="COR25" s="369"/>
      <c r="COS25" s="369">
        <f t="shared" ref="COS25" si="1215">COQ25*$C$25</f>
        <v>4.4115032440919812E+22</v>
      </c>
      <c r="COT25" s="369"/>
      <c r="COU25" s="369">
        <f t="shared" ref="COU25" si="1216">COS25*$C$25</f>
        <v>4.5659058576352004E+22</v>
      </c>
      <c r="COV25" s="369"/>
      <c r="COW25" s="369">
        <f t="shared" ref="COW25" si="1217">COU25*$C$25</f>
        <v>4.7257125626524325E+22</v>
      </c>
      <c r="COX25" s="369"/>
      <c r="COY25" s="369">
        <f t="shared" ref="COY25" si="1218">COW25*$C$25</f>
        <v>4.8911125023452673E+22</v>
      </c>
      <c r="COZ25" s="369"/>
      <c r="CPA25" s="369">
        <f t="shared" ref="CPA25" si="1219">COY25*$C$25</f>
        <v>5.0623014399273515E+22</v>
      </c>
      <c r="CPB25" s="369"/>
      <c r="CPC25" s="369">
        <f t="shared" ref="CPC25" si="1220">CPA25*$C$25</f>
        <v>5.2394819903248082E+22</v>
      </c>
      <c r="CPD25" s="369"/>
      <c r="CPE25" s="369">
        <f t="shared" ref="CPE25" si="1221">CPC25*$C$25</f>
        <v>5.4228638599861758E+22</v>
      </c>
      <c r="CPF25" s="369"/>
      <c r="CPG25" s="369">
        <f t="shared" ref="CPG25" si="1222">CPE25*$C$25</f>
        <v>5.6126640950856913E+22</v>
      </c>
      <c r="CPH25" s="369"/>
      <c r="CPI25" s="369">
        <f t="shared" ref="CPI25" si="1223">CPG25*$C$25</f>
        <v>5.8091073384136902E+22</v>
      </c>
      <c r="CPJ25" s="369"/>
      <c r="CPK25" s="369">
        <f t="shared" ref="CPK25" si="1224">CPI25*$C$25</f>
        <v>6.0124260952581685E+22</v>
      </c>
      <c r="CPL25" s="369"/>
      <c r="CPM25" s="369">
        <f t="shared" ref="CPM25" si="1225">CPK25*$C$25</f>
        <v>6.222861008592204E+22</v>
      </c>
      <c r="CPN25" s="369"/>
      <c r="CPO25" s="369">
        <f t="shared" ref="CPO25" si="1226">CPM25*$C$25</f>
        <v>6.4406611438929311E+22</v>
      </c>
      <c r="CPP25" s="369"/>
      <c r="CPQ25" s="369">
        <f t="shared" ref="CPQ25" si="1227">CPO25*$C$25</f>
        <v>6.6660842839291833E+22</v>
      </c>
      <c r="CPR25" s="369"/>
      <c r="CPS25" s="369">
        <f t="shared" ref="CPS25" si="1228">CPQ25*$C$25</f>
        <v>6.8993972338667045E+22</v>
      </c>
      <c r="CPT25" s="369"/>
      <c r="CPU25" s="369">
        <f t="shared" ref="CPU25" si="1229">CPS25*$C$25</f>
        <v>7.1408761370520389E+22</v>
      </c>
      <c r="CPV25" s="369"/>
      <c r="CPW25" s="369">
        <f t="shared" ref="CPW25" si="1230">CPU25*$C$25</f>
        <v>7.39080680184886E+22</v>
      </c>
      <c r="CPX25" s="369"/>
      <c r="CPY25" s="369">
        <f t="shared" ref="CPY25" si="1231">CPW25*$C$25</f>
        <v>7.6494850399135697E+22</v>
      </c>
      <c r="CPZ25" s="369"/>
      <c r="CQA25" s="369">
        <f t="shared" ref="CQA25" si="1232">CPY25*$C$25</f>
        <v>7.9172170163105437E+22</v>
      </c>
      <c r="CQB25" s="369"/>
      <c r="CQC25" s="369">
        <f t="shared" ref="CQC25" si="1233">CQA25*$C$25</f>
        <v>8.1943196118814114E+22</v>
      </c>
      <c r="CQD25" s="369"/>
      <c r="CQE25" s="369">
        <f t="shared" ref="CQE25" si="1234">CQC25*$C$25</f>
        <v>8.4811207982972609E+22</v>
      </c>
      <c r="CQF25" s="369"/>
      <c r="CQG25" s="369">
        <f t="shared" ref="CQG25" si="1235">CQE25*$C$25</f>
        <v>8.7779600262376651E+22</v>
      </c>
      <c r="CQH25" s="369"/>
      <c r="CQI25" s="369">
        <f t="shared" ref="CQI25" si="1236">CQG25*$C$25</f>
        <v>9.0851886271559832E+22</v>
      </c>
      <c r="CQJ25" s="369"/>
      <c r="CQK25" s="369">
        <f t="shared" ref="CQK25" si="1237">CQI25*$C$25</f>
        <v>9.4031702291064411E+22</v>
      </c>
      <c r="CQL25" s="369"/>
      <c r="CQM25" s="369">
        <f t="shared" ref="CQM25" si="1238">CQK25*$C$25</f>
        <v>9.7322811871251661E+22</v>
      </c>
      <c r="CQN25" s="369"/>
      <c r="CQO25" s="369">
        <f t="shared" ref="CQO25" si="1239">CQM25*$C$25</f>
        <v>1.0072911028674546E+23</v>
      </c>
      <c r="CQP25" s="369"/>
      <c r="CQQ25" s="369">
        <f t="shared" ref="CQQ25" si="1240">CQO25*$C$25</f>
        <v>1.0425462914678155E+23</v>
      </c>
      <c r="CQR25" s="369"/>
      <c r="CQS25" s="369">
        <f t="shared" ref="CQS25" si="1241">CQQ25*$C$25</f>
        <v>1.079035411669189E+23</v>
      </c>
      <c r="CQT25" s="369"/>
      <c r="CQU25" s="369">
        <f t="shared" ref="CQU25" si="1242">CQS25*$C$25</f>
        <v>1.1168016510776105E+23</v>
      </c>
      <c r="CQV25" s="369"/>
      <c r="CQW25" s="369">
        <f t="shared" ref="CQW25" si="1243">CQU25*$C$25</f>
        <v>1.1558897088653268E+23</v>
      </c>
      <c r="CQX25" s="369"/>
      <c r="CQY25" s="369">
        <f t="shared" ref="CQY25" si="1244">CQW25*$C$25</f>
        <v>1.1963458486756132E+23</v>
      </c>
      <c r="CQZ25" s="369"/>
      <c r="CRA25" s="369">
        <f t="shared" ref="CRA25" si="1245">CQY25*$C$25</f>
        <v>1.2382179533792595E+23</v>
      </c>
      <c r="CRB25" s="369"/>
      <c r="CRC25" s="369">
        <f t="shared" ref="CRC25" si="1246">CRA25*$C$25</f>
        <v>1.2815555817475334E+23</v>
      </c>
      <c r="CRD25" s="369"/>
      <c r="CRE25" s="369">
        <f t="shared" ref="CRE25" si="1247">CRC25*$C$25</f>
        <v>1.3264100271086969E+23</v>
      </c>
      <c r="CRF25" s="369"/>
      <c r="CRG25" s="369">
        <f t="shared" ref="CRG25" si="1248">CRE25*$C$25</f>
        <v>1.3728343780575013E+23</v>
      </c>
      <c r="CRH25" s="369"/>
      <c r="CRI25" s="369">
        <f t="shared" ref="CRI25" si="1249">CRG25*$C$25</f>
        <v>1.4208835812895136E+23</v>
      </c>
      <c r="CRJ25" s="369"/>
      <c r="CRK25" s="369">
        <f t="shared" ref="CRK25" si="1250">CRI25*$C$25</f>
        <v>1.4706145066346464E+23</v>
      </c>
      <c r="CRL25" s="369"/>
      <c r="CRM25" s="369">
        <f t="shared" ref="CRM25" si="1251">CRK25*$C$25</f>
        <v>1.522086014366859E+23</v>
      </c>
      <c r="CRN25" s="369"/>
      <c r="CRO25" s="369">
        <f t="shared" ref="CRO25" si="1252">CRM25*$C$25</f>
        <v>1.5753590248696988E+23</v>
      </c>
      <c r="CRP25" s="369"/>
      <c r="CRQ25" s="369">
        <f t="shared" ref="CRQ25" si="1253">CRO25*$C$25</f>
        <v>1.6304965907401381E+23</v>
      </c>
      <c r="CRR25" s="369"/>
      <c r="CRS25" s="369">
        <f t="shared" ref="CRS25" si="1254">CRQ25*$C$25</f>
        <v>1.687563971416043E+23</v>
      </c>
      <c r="CRT25" s="369"/>
      <c r="CRU25" s="369">
        <f t="shared" ref="CRU25" si="1255">CRS25*$C$25</f>
        <v>1.7466287104156044E+23</v>
      </c>
      <c r="CRV25" s="369"/>
      <c r="CRW25" s="369">
        <f t="shared" ref="CRW25" si="1256">CRU25*$C$25</f>
        <v>1.8077607152801505E+23</v>
      </c>
      <c r="CRX25" s="369"/>
      <c r="CRY25" s="369">
        <f t="shared" ref="CRY25" si="1257">CRW25*$C$25</f>
        <v>1.8710323403149557E+23</v>
      </c>
      <c r="CRZ25" s="369"/>
      <c r="CSA25" s="369">
        <f t="shared" ref="CSA25" si="1258">CRY25*$C$25</f>
        <v>1.9365184722259791E+23</v>
      </c>
      <c r="CSB25" s="369"/>
      <c r="CSC25" s="369">
        <f t="shared" ref="CSC25" si="1259">CSA25*$C$25</f>
        <v>2.0042966187538882E+23</v>
      </c>
      <c r="CSD25" s="369"/>
      <c r="CSE25" s="369">
        <f t="shared" ref="CSE25" si="1260">CSC25*$C$25</f>
        <v>2.0744470004102741E+23</v>
      </c>
      <c r="CSF25" s="369"/>
      <c r="CSG25" s="369">
        <f t="shared" ref="CSG25" si="1261">CSE25*$C$25</f>
        <v>2.1470526454246335E+23</v>
      </c>
      <c r="CSH25" s="369"/>
      <c r="CSI25" s="369">
        <f t="shared" ref="CSI25" si="1262">CSG25*$C$25</f>
        <v>2.2221994880144955E+23</v>
      </c>
      <c r="CSJ25" s="369"/>
      <c r="CSK25" s="369">
        <f t="shared" ref="CSK25" si="1263">CSI25*$C$25</f>
        <v>2.2999764700950028E+23</v>
      </c>
      <c r="CSL25" s="369"/>
      <c r="CSM25" s="369">
        <f t="shared" ref="CSM25" si="1264">CSK25*$C$25</f>
        <v>2.3804756465483277E+23</v>
      </c>
      <c r="CSN25" s="369"/>
      <c r="CSO25" s="369">
        <f t="shared" ref="CSO25" si="1265">CSM25*$C$25</f>
        <v>2.463792294177519E+23</v>
      </c>
      <c r="CSP25" s="369"/>
      <c r="CSQ25" s="369">
        <f t="shared" ref="CSQ25" si="1266">CSO25*$C$25</f>
        <v>2.550025024473732E+23</v>
      </c>
      <c r="CSR25" s="369"/>
      <c r="CSS25" s="369">
        <f t="shared" ref="CSS25" si="1267">CSQ25*$C$25</f>
        <v>2.6392759003303124E+23</v>
      </c>
      <c r="CST25" s="369"/>
      <c r="CSU25" s="369">
        <f t="shared" ref="CSU25" si="1268">CSS25*$C$25</f>
        <v>2.7316505568418731E+23</v>
      </c>
      <c r="CSV25" s="369"/>
      <c r="CSW25" s="369">
        <f t="shared" ref="CSW25" si="1269">CSU25*$C$25</f>
        <v>2.8272583263313385E+23</v>
      </c>
      <c r="CSX25" s="369"/>
      <c r="CSY25" s="369">
        <f t="shared" ref="CSY25" si="1270">CSW25*$C$25</f>
        <v>2.9262123677529352E+23</v>
      </c>
      <c r="CSZ25" s="369"/>
      <c r="CTA25" s="369">
        <f t="shared" ref="CTA25" si="1271">CSY25*$C$25</f>
        <v>3.0286298006242877E+23</v>
      </c>
      <c r="CTB25" s="369"/>
      <c r="CTC25" s="369">
        <f t="shared" ref="CTC25" si="1272">CTA25*$C$25</f>
        <v>3.1346318436461376E+23</v>
      </c>
      <c r="CTD25" s="369"/>
      <c r="CTE25" s="369">
        <f t="shared" ref="CTE25" si="1273">CTC25*$C$25</f>
        <v>3.2443439581737522E+23</v>
      </c>
      <c r="CTF25" s="369"/>
      <c r="CTG25" s="369">
        <f t="shared" ref="CTG25" si="1274">CTE25*$C$25</f>
        <v>3.357895996709833E+23</v>
      </c>
      <c r="CTH25" s="369"/>
      <c r="CTI25" s="369">
        <f t="shared" ref="CTI25" si="1275">CTG25*$C$25</f>
        <v>3.4754223565946769E+23</v>
      </c>
      <c r="CTJ25" s="369"/>
      <c r="CTK25" s="369">
        <f t="shared" ref="CTK25" si="1276">CTI25*$C$25</f>
        <v>3.5970621390754905E+23</v>
      </c>
      <c r="CTL25" s="369"/>
      <c r="CTM25" s="369">
        <f t="shared" ref="CTM25" si="1277">CTK25*$C$25</f>
        <v>3.7229593139431325E+23</v>
      </c>
      <c r="CTN25" s="369"/>
      <c r="CTO25" s="369">
        <f t="shared" ref="CTO25" si="1278">CTM25*$C$25</f>
        <v>3.8532628899311416E+23</v>
      </c>
      <c r="CTP25" s="369"/>
      <c r="CTQ25" s="369">
        <f t="shared" ref="CTQ25" si="1279">CTO25*$C$25</f>
        <v>3.9881270910787314E+23</v>
      </c>
      <c r="CTR25" s="369"/>
      <c r="CTS25" s="369">
        <f t="shared" ref="CTS25" si="1280">CTQ25*$C$25</f>
        <v>4.1277115392664868E+23</v>
      </c>
      <c r="CTT25" s="369"/>
      <c r="CTU25" s="369">
        <f t="shared" ref="CTU25" si="1281">CTS25*$C$25</f>
        <v>4.2721814431408137E+23</v>
      </c>
      <c r="CTV25" s="369"/>
      <c r="CTW25" s="369">
        <f t="shared" ref="CTW25" si="1282">CTU25*$C$25</f>
        <v>4.4217077936507415E+23</v>
      </c>
      <c r="CTX25" s="369"/>
      <c r="CTY25" s="369">
        <f t="shared" ref="CTY25" si="1283">CTW25*$C$25</f>
        <v>4.5764675664285171E+23</v>
      </c>
      <c r="CTZ25" s="369"/>
      <c r="CUA25" s="369">
        <f t="shared" ref="CUA25" si="1284">CTY25*$C$25</f>
        <v>4.7366439312535148E+23</v>
      </c>
      <c r="CUB25" s="369"/>
      <c r="CUC25" s="369">
        <f t="shared" ref="CUC25" si="1285">CUA25*$C$25</f>
        <v>4.9024264688473877E+23</v>
      </c>
      <c r="CUD25" s="369"/>
      <c r="CUE25" s="369">
        <f t="shared" ref="CUE25" si="1286">CUC25*$C$25</f>
        <v>5.0740113952570456E+23</v>
      </c>
      <c r="CUF25" s="369"/>
      <c r="CUG25" s="369">
        <f t="shared" ref="CUG25" si="1287">CUE25*$C$25</f>
        <v>5.2516017940910417E+23</v>
      </c>
      <c r="CUH25" s="369"/>
      <c r="CUI25" s="369">
        <f t="shared" ref="CUI25" si="1288">CUG25*$C$25</f>
        <v>5.4354078568842278E+23</v>
      </c>
      <c r="CUJ25" s="369"/>
      <c r="CUK25" s="369">
        <f t="shared" ref="CUK25" si="1289">CUI25*$C$25</f>
        <v>5.6256471318751753E+23</v>
      </c>
      <c r="CUL25" s="369"/>
      <c r="CUM25" s="369">
        <f t="shared" ref="CUM25" si="1290">CUK25*$C$25</f>
        <v>5.822544781490806E+23</v>
      </c>
      <c r="CUN25" s="369"/>
      <c r="CUO25" s="369">
        <f t="shared" ref="CUO25" si="1291">CUM25*$C$25</f>
        <v>6.026333848842984E+23</v>
      </c>
      <c r="CUP25" s="369"/>
      <c r="CUQ25" s="369">
        <f t="shared" ref="CUQ25" si="1292">CUO25*$C$25</f>
        <v>6.2372555335524885E+23</v>
      </c>
      <c r="CUR25" s="369"/>
      <c r="CUS25" s="369">
        <f t="shared" ref="CUS25" si="1293">CUQ25*$C$25</f>
        <v>6.4555594772268245E+23</v>
      </c>
      <c r="CUT25" s="369"/>
      <c r="CUU25" s="369">
        <f t="shared" ref="CUU25" si="1294">CUS25*$C$25</f>
        <v>6.6815040589297624E+23</v>
      </c>
      <c r="CUV25" s="369"/>
      <c r="CUW25" s="369">
        <f t="shared" ref="CUW25" si="1295">CUU25*$C$25</f>
        <v>6.9153567009923033E+23</v>
      </c>
      <c r="CUX25" s="369"/>
      <c r="CUY25" s="369">
        <f t="shared" ref="CUY25" si="1296">CUW25*$C$25</f>
        <v>7.1573941855270332E+23</v>
      </c>
      <c r="CUZ25" s="369"/>
      <c r="CVA25" s="369">
        <f t="shared" ref="CVA25" si="1297">CUY25*$C$25</f>
        <v>7.4079029820204794E+23</v>
      </c>
      <c r="CVB25" s="369"/>
      <c r="CVC25" s="369">
        <f t="shared" ref="CVC25" si="1298">CVA25*$C$25</f>
        <v>7.6671795863911951E+23</v>
      </c>
      <c r="CVD25" s="369"/>
      <c r="CVE25" s="369">
        <f t="shared" ref="CVE25" si="1299">CVC25*$C$25</f>
        <v>7.9355308719148863E+23</v>
      </c>
      <c r="CVF25" s="369"/>
      <c r="CVG25" s="369">
        <f t="shared" ref="CVG25" si="1300">CVE25*$C$25</f>
        <v>8.2132744524319063E+23</v>
      </c>
      <c r="CVH25" s="369"/>
      <c r="CVI25" s="369">
        <f t="shared" ref="CVI25" si="1301">CVG25*$C$25</f>
        <v>8.5007390582670221E+23</v>
      </c>
      <c r="CVJ25" s="369"/>
      <c r="CVK25" s="369">
        <f t="shared" ref="CVK25" si="1302">CVI25*$C$25</f>
        <v>8.7982649253063667E+23</v>
      </c>
      <c r="CVL25" s="369"/>
      <c r="CVM25" s="369">
        <f t="shared" ref="CVM25" si="1303">CVK25*$C$25</f>
        <v>9.1062041976920885E+23</v>
      </c>
      <c r="CVN25" s="369"/>
      <c r="CVO25" s="369">
        <f t="shared" ref="CVO25" si="1304">CVM25*$C$25</f>
        <v>9.424921344611311E+23</v>
      </c>
      <c r="CVP25" s="369"/>
      <c r="CVQ25" s="369">
        <f t="shared" ref="CVQ25" si="1305">CVO25*$C$25</f>
        <v>9.7547935916727056E+23</v>
      </c>
      <c r="CVR25" s="369"/>
      <c r="CVS25" s="369">
        <f t="shared" ref="CVS25" si="1306">CVQ25*$C$25</f>
        <v>1.009621136738125E+24</v>
      </c>
      <c r="CVT25" s="369"/>
      <c r="CVU25" s="369">
        <f t="shared" ref="CVU25" si="1307">CVS25*$C$25</f>
        <v>1.0449578765239592E+24</v>
      </c>
      <c r="CVV25" s="369"/>
      <c r="CVW25" s="369">
        <f t="shared" ref="CVW25" si="1308">CVU25*$C$25</f>
        <v>1.0815314022022977E+24</v>
      </c>
      <c r="CVX25" s="369"/>
      <c r="CVY25" s="369">
        <f t="shared" ref="CVY25" si="1309">CVW25*$C$25</f>
        <v>1.119385001279378E+24</v>
      </c>
      <c r="CVZ25" s="369"/>
      <c r="CWA25" s="369">
        <f t="shared" ref="CWA25" si="1310">CVY25*$C$25</f>
        <v>1.1585634763241561E+24</v>
      </c>
      <c r="CWB25" s="369"/>
      <c r="CWC25" s="369">
        <f t="shared" ref="CWC25" si="1311">CWA25*$C$25</f>
        <v>1.1991131979955014E+24</v>
      </c>
      <c r="CWD25" s="369"/>
      <c r="CWE25" s="369">
        <f t="shared" ref="CWE25" si="1312">CWC25*$C$25</f>
        <v>1.2410821599253438E+24</v>
      </c>
      <c r="CWF25" s="369"/>
      <c r="CWG25" s="369">
        <f t="shared" ref="CWG25" si="1313">CWE25*$C$25</f>
        <v>1.2845200355227307E+24</v>
      </c>
      <c r="CWH25" s="369"/>
      <c r="CWI25" s="369">
        <f t="shared" ref="CWI25" si="1314">CWG25*$C$25</f>
        <v>1.3294782367660262E+24</v>
      </c>
      <c r="CWJ25" s="369"/>
      <c r="CWK25" s="369">
        <f t="shared" ref="CWK25" si="1315">CWI25*$C$25</f>
        <v>1.376009975052837E+24</v>
      </c>
      <c r="CWL25" s="369"/>
      <c r="CWM25" s="369">
        <f t="shared" ref="CWM25" si="1316">CWK25*$C$25</f>
        <v>1.4241703241796862E+24</v>
      </c>
      <c r="CWN25" s="369"/>
      <c r="CWO25" s="369">
        <f t="shared" ref="CWO25" si="1317">CWM25*$C$25</f>
        <v>1.4740162855259752E+24</v>
      </c>
      <c r="CWP25" s="369"/>
      <c r="CWQ25" s="369">
        <f t="shared" ref="CWQ25" si="1318">CWO25*$C$25</f>
        <v>1.5256068555193842E+24</v>
      </c>
      <c r="CWR25" s="369"/>
      <c r="CWS25" s="369">
        <f t="shared" ref="CWS25" si="1319">CWQ25*$C$25</f>
        <v>1.5790030954625626E+24</v>
      </c>
      <c r="CWT25" s="369"/>
      <c r="CWU25" s="369">
        <f t="shared" ref="CWU25" si="1320">CWS25*$C$25</f>
        <v>1.6342682038037521E+24</v>
      </c>
      <c r="CWV25" s="369"/>
      <c r="CWW25" s="369">
        <f t="shared" ref="CWW25" si="1321">CWU25*$C$25</f>
        <v>1.6914675909368834E+24</v>
      </c>
      <c r="CWX25" s="369"/>
      <c r="CWY25" s="369">
        <f t="shared" ref="CWY25" si="1322">CWW25*$C$25</f>
        <v>1.7506689566196743E+24</v>
      </c>
      <c r="CWZ25" s="369"/>
      <c r="CXA25" s="369">
        <f t="shared" ref="CXA25" si="1323">CWY25*$C$25</f>
        <v>1.8119423701013626E+24</v>
      </c>
      <c r="CXB25" s="369"/>
      <c r="CXC25" s="369">
        <f t="shared" ref="CXC25" si="1324">CXA25*$C$25</f>
        <v>1.8753603530549102E+24</v>
      </c>
      <c r="CXD25" s="369"/>
      <c r="CXE25" s="369">
        <f t="shared" ref="CXE25" si="1325">CXC25*$C$25</f>
        <v>1.9409979654118318E+24</v>
      </c>
      <c r="CXF25" s="369"/>
      <c r="CXG25" s="369">
        <f t="shared" ref="CXG25" si="1326">CXE25*$C$25</f>
        <v>2.0089328942012459E+24</v>
      </c>
      <c r="CXH25" s="369"/>
      <c r="CXI25" s="369">
        <f t="shared" ref="CXI25" si="1327">CXG25*$C$25</f>
        <v>2.0792455454982892E+24</v>
      </c>
      <c r="CXJ25" s="369"/>
      <c r="CXK25" s="369">
        <f t="shared" ref="CXK25" si="1328">CXI25*$C$25</f>
        <v>2.1520191395907292E+24</v>
      </c>
      <c r="CXL25" s="369"/>
      <c r="CXM25" s="369">
        <f t="shared" ref="CXM25" si="1329">CXK25*$C$25</f>
        <v>2.2273398094764046E+24</v>
      </c>
      <c r="CXN25" s="369"/>
      <c r="CXO25" s="369">
        <f t="shared" ref="CXO25" si="1330">CXM25*$C$25</f>
        <v>2.3052967028080785E+24</v>
      </c>
      <c r="CXP25" s="369"/>
      <c r="CXQ25" s="369">
        <f t="shared" ref="CXQ25" si="1331">CXO25*$C$25</f>
        <v>2.3859820874063609E+24</v>
      </c>
      <c r="CXR25" s="369"/>
      <c r="CXS25" s="369">
        <f t="shared" ref="CXS25" si="1332">CXQ25*$C$25</f>
        <v>2.4694914604655836E+24</v>
      </c>
      <c r="CXT25" s="369"/>
      <c r="CXU25" s="369">
        <f t="shared" ref="CXU25" si="1333">CXS25*$C$25</f>
        <v>2.5559236615818789E+24</v>
      </c>
      <c r="CXV25" s="369"/>
      <c r="CXW25" s="369">
        <f t="shared" ref="CXW25" si="1334">CXU25*$C$25</f>
        <v>2.6453809897372447E+24</v>
      </c>
      <c r="CXX25" s="369"/>
      <c r="CXY25" s="369">
        <f t="shared" ref="CXY25" si="1335">CXW25*$C$25</f>
        <v>2.7379693243780481E+24</v>
      </c>
      <c r="CXZ25" s="369"/>
      <c r="CYA25" s="369">
        <f t="shared" ref="CYA25" si="1336">CXY25*$C$25</f>
        <v>2.8337982507312794E+24</v>
      </c>
      <c r="CYB25" s="369"/>
      <c r="CYC25" s="369">
        <f t="shared" ref="CYC25" si="1337">CYA25*$C$25</f>
        <v>2.9329811895068739E+24</v>
      </c>
      <c r="CYD25" s="369"/>
      <c r="CYE25" s="369">
        <f t="shared" ref="CYE25" si="1338">CYC25*$C$25</f>
        <v>3.0356355311396141E+24</v>
      </c>
      <c r="CYF25" s="369"/>
      <c r="CYG25" s="369">
        <f t="shared" ref="CYG25" si="1339">CYE25*$C$25</f>
        <v>3.1418827747295006E+24</v>
      </c>
      <c r="CYH25" s="369"/>
      <c r="CYI25" s="369">
        <f t="shared" ref="CYI25" si="1340">CYG25*$C$25</f>
        <v>3.251848671845033E+24</v>
      </c>
      <c r="CYJ25" s="369"/>
      <c r="CYK25" s="369">
        <f t="shared" ref="CYK25" si="1341">CYI25*$C$25</f>
        <v>3.3656633753596088E+24</v>
      </c>
      <c r="CYL25" s="369"/>
      <c r="CYM25" s="369">
        <f t="shared" ref="CYM25" si="1342">CYK25*$C$25</f>
        <v>3.4834615934971949E+24</v>
      </c>
      <c r="CYN25" s="369"/>
      <c r="CYO25" s="369">
        <f t="shared" ref="CYO25" si="1343">CYM25*$C$25</f>
        <v>3.6053827492695967E+24</v>
      </c>
      <c r="CYP25" s="369"/>
      <c r="CYQ25" s="369">
        <f t="shared" ref="CYQ25" si="1344">CYO25*$C$25</f>
        <v>3.7315711454940323E+24</v>
      </c>
      <c r="CYR25" s="369"/>
      <c r="CYS25" s="369">
        <f t="shared" ref="CYS25" si="1345">CYQ25*$C$25</f>
        <v>3.8621761355863232E+24</v>
      </c>
      <c r="CYT25" s="369"/>
      <c r="CYU25" s="369">
        <f t="shared" ref="CYU25" si="1346">CYS25*$C$25</f>
        <v>3.997352300331844E+24</v>
      </c>
      <c r="CYV25" s="369"/>
      <c r="CYW25" s="369">
        <f t="shared" ref="CYW25" si="1347">CYU25*$C$25</f>
        <v>4.1372596308434585E+24</v>
      </c>
      <c r="CYX25" s="369"/>
      <c r="CYY25" s="369">
        <f t="shared" ref="CYY25" si="1348">CYW25*$C$25</f>
        <v>4.282063717922979E+24</v>
      </c>
      <c r="CYZ25" s="369"/>
      <c r="CZA25" s="369">
        <f t="shared" ref="CZA25" si="1349">CYY25*$C$25</f>
        <v>4.4319359480502828E+24</v>
      </c>
      <c r="CZB25" s="369"/>
      <c r="CZC25" s="369">
        <f t="shared" ref="CZC25" si="1350">CZA25*$C$25</f>
        <v>4.5870537062320423E+24</v>
      </c>
      <c r="CZD25" s="369"/>
      <c r="CZE25" s="369">
        <f t="shared" ref="CZE25" si="1351">CZC25*$C$25</f>
        <v>4.7476005859501633E+24</v>
      </c>
      <c r="CZF25" s="369"/>
      <c r="CZG25" s="369">
        <f t="shared" ref="CZG25" si="1352">CZE25*$C$25</f>
        <v>4.9137666064584184E+24</v>
      </c>
      <c r="CZH25" s="369"/>
      <c r="CZI25" s="369">
        <f t="shared" ref="CZI25" si="1353">CZG25*$C$25</f>
        <v>5.0857484376844624E+24</v>
      </c>
      <c r="CZJ25" s="369"/>
      <c r="CZK25" s="369">
        <f t="shared" ref="CZK25" si="1354">CZI25*$C$25</f>
        <v>5.2637496330034186E+24</v>
      </c>
      <c r="CZL25" s="369"/>
      <c r="CZM25" s="369">
        <f t="shared" ref="CZM25" si="1355">CZK25*$C$25</f>
        <v>5.4479808701585374E+24</v>
      </c>
      <c r="CZN25" s="369"/>
      <c r="CZO25" s="369">
        <f t="shared" ref="CZO25" si="1356">CZM25*$C$25</f>
        <v>5.6386602006140858E+24</v>
      </c>
      <c r="CZP25" s="369"/>
      <c r="CZQ25" s="369">
        <f t="shared" ref="CZQ25" si="1357">CZO25*$C$25</f>
        <v>5.8360133076355789E+24</v>
      </c>
      <c r="CZR25" s="369"/>
      <c r="CZS25" s="369">
        <f t="shared" ref="CZS25" si="1358">CZQ25*$C$25</f>
        <v>6.0402737734028234E+24</v>
      </c>
      <c r="CZT25" s="369"/>
      <c r="CZU25" s="369">
        <f t="shared" ref="CZU25" si="1359">CZS25*$C$25</f>
        <v>6.2516833554719218E+24</v>
      </c>
      <c r="CZV25" s="369"/>
      <c r="CZW25" s="369">
        <f t="shared" ref="CZW25" si="1360">CZU25*$C$25</f>
        <v>6.4704922729134385E+24</v>
      </c>
      <c r="CZX25" s="369"/>
      <c r="CZY25" s="369">
        <f t="shared" ref="CZY25" si="1361">CZW25*$C$25</f>
        <v>6.6969595024654082E+24</v>
      </c>
      <c r="CZZ25" s="369"/>
      <c r="DAA25" s="369">
        <f t="shared" ref="DAA25" si="1362">CZY25*$C$25</f>
        <v>6.9313530850516967E+24</v>
      </c>
      <c r="DAB25" s="369"/>
      <c r="DAC25" s="369">
        <f t="shared" ref="DAC25" si="1363">DAA25*$C$25</f>
        <v>7.173950443028505E+24</v>
      </c>
      <c r="DAD25" s="369"/>
      <c r="DAE25" s="369">
        <f t="shared" ref="DAE25" si="1364">DAC25*$C$25</f>
        <v>7.425038708534502E+24</v>
      </c>
      <c r="DAF25" s="369"/>
      <c r="DAG25" s="369">
        <f t="shared" ref="DAG25" si="1365">DAE25*$C$25</f>
        <v>7.6849150633332086E+24</v>
      </c>
      <c r="DAH25" s="369"/>
      <c r="DAI25" s="369">
        <f t="shared" ref="DAI25" si="1366">DAG25*$C$25</f>
        <v>7.9538870905498704E+24</v>
      </c>
      <c r="DAJ25" s="369"/>
      <c r="DAK25" s="369">
        <f t="shared" ref="DAK25" si="1367">DAI25*$C$25</f>
        <v>8.2322731387191155E+24</v>
      </c>
      <c r="DAL25" s="369"/>
      <c r="DAM25" s="369">
        <f t="shared" ref="DAM25" si="1368">DAK25*$C$25</f>
        <v>8.5204026985742839E+24</v>
      </c>
      <c r="DAN25" s="369"/>
      <c r="DAO25" s="369">
        <f t="shared" ref="DAO25" si="1369">DAM25*$C$25</f>
        <v>8.8186167930243832E+24</v>
      </c>
      <c r="DAP25" s="369"/>
      <c r="DAQ25" s="369">
        <f t="shared" ref="DAQ25" si="1370">DAO25*$C$25</f>
        <v>9.1272683807802359E+24</v>
      </c>
      <c r="DAR25" s="369"/>
      <c r="DAS25" s="369">
        <f t="shared" ref="DAS25" si="1371">DAQ25*$C$25</f>
        <v>9.4467227741075436E+24</v>
      </c>
      <c r="DAT25" s="369"/>
      <c r="DAU25" s="369">
        <f t="shared" ref="DAU25" si="1372">DAS25*$C$25</f>
        <v>9.7773580712013066E+24</v>
      </c>
      <c r="DAV25" s="369"/>
      <c r="DAW25" s="369">
        <f t="shared" ref="DAW25" si="1373">DAU25*$C$25</f>
        <v>1.0119565603693352E+25</v>
      </c>
      <c r="DAX25" s="369"/>
      <c r="DAY25" s="369">
        <f t="shared" ref="DAY25" si="1374">DAW25*$C$25</f>
        <v>1.0473750399822618E+25</v>
      </c>
      <c r="DAZ25" s="369"/>
      <c r="DBA25" s="369">
        <f t="shared" ref="DBA25" si="1375">DAY25*$C$25</f>
        <v>1.0840331663816409E+25</v>
      </c>
      <c r="DBB25" s="369"/>
      <c r="DBC25" s="369">
        <f t="shared" ref="DBC25" si="1376">DBA25*$C$25</f>
        <v>1.1219743272049982E+25</v>
      </c>
      <c r="DBD25" s="369"/>
      <c r="DBE25" s="369">
        <f t="shared" ref="DBE25" si="1377">DBC25*$C$25</f>
        <v>1.1612434286571731E+25</v>
      </c>
      <c r="DBF25" s="369"/>
      <c r="DBG25" s="369">
        <f t="shared" ref="DBG25" si="1378">DBE25*$C$25</f>
        <v>1.2018869486601741E+25</v>
      </c>
      <c r="DBH25" s="369"/>
      <c r="DBI25" s="369">
        <f t="shared" ref="DBI25" si="1379">DBG25*$C$25</f>
        <v>1.2439529918632801E+25</v>
      </c>
      <c r="DBJ25" s="369"/>
      <c r="DBK25" s="369">
        <f t="shared" ref="DBK25" si="1380">DBI25*$C$25</f>
        <v>1.2874913465784949E+25</v>
      </c>
      <c r="DBL25" s="369"/>
      <c r="DBM25" s="369">
        <f t="shared" ref="DBM25" si="1381">DBK25*$C$25</f>
        <v>1.332553543708742E+25</v>
      </c>
      <c r="DBN25" s="369"/>
      <c r="DBO25" s="369">
        <f t="shared" ref="DBO25" si="1382">DBM25*$C$25</f>
        <v>1.3791929177385478E+25</v>
      </c>
      <c r="DBP25" s="369"/>
      <c r="DBQ25" s="369">
        <f t="shared" ref="DBQ25" si="1383">DBO25*$C$25</f>
        <v>1.4274646698593969E+25</v>
      </c>
      <c r="DBR25" s="369"/>
      <c r="DBS25" s="369">
        <f t="shared" ref="DBS25" si="1384">DBQ25*$C$25</f>
        <v>1.4774259333044757E+25</v>
      </c>
      <c r="DBT25" s="369"/>
      <c r="DBU25" s="369">
        <f t="shared" ref="DBU25" si="1385">DBS25*$C$25</f>
        <v>1.5291358409701324E+25</v>
      </c>
      <c r="DBV25" s="369"/>
      <c r="DBW25" s="369">
        <f t="shared" ref="DBW25" si="1386">DBU25*$C$25</f>
        <v>1.5826555954040868E+25</v>
      </c>
      <c r="DBX25" s="369"/>
      <c r="DBY25" s="369">
        <f t="shared" ref="DBY25" si="1387">DBW25*$C$25</f>
        <v>1.6380485412432298E+25</v>
      </c>
      <c r="DBZ25" s="369"/>
      <c r="DCA25" s="369">
        <f t="shared" ref="DCA25" si="1388">DBY25*$C$25</f>
        <v>1.6953802401867427E+25</v>
      </c>
      <c r="DCB25" s="369"/>
      <c r="DCC25" s="369">
        <f t="shared" ref="DCC25" si="1389">DCA25*$C$25</f>
        <v>1.7547185485932785E+25</v>
      </c>
      <c r="DCD25" s="369"/>
      <c r="DCE25" s="369">
        <f t="shared" ref="DCE25" si="1390">DCC25*$C$25</f>
        <v>1.8161336977940431E+25</v>
      </c>
      <c r="DCF25" s="369"/>
      <c r="DCG25" s="369">
        <f t="shared" ref="DCG25" si="1391">DCE25*$C$25</f>
        <v>1.8796983772168345E+25</v>
      </c>
      <c r="DCH25" s="369"/>
      <c r="DCI25" s="369">
        <f t="shared" ref="DCI25" si="1392">DCG25*$C$25</f>
        <v>1.9454878204194235E+25</v>
      </c>
      <c r="DCJ25" s="369"/>
      <c r="DCK25" s="369">
        <f t="shared" ref="DCK25" si="1393">DCI25*$C$25</f>
        <v>2.0135798941341031E+25</v>
      </c>
      <c r="DCL25" s="369"/>
      <c r="DCM25" s="369">
        <f t="shared" ref="DCM25" si="1394">DCK25*$C$25</f>
        <v>2.0840551904287964E+25</v>
      </c>
      <c r="DCN25" s="369"/>
      <c r="DCO25" s="369">
        <f t="shared" ref="DCO25" si="1395">DCM25*$C$25</f>
        <v>2.156997122093804E+25</v>
      </c>
      <c r="DCP25" s="369"/>
      <c r="DCQ25" s="369">
        <f t="shared" ref="DCQ25" si="1396">DCO25*$C$25</f>
        <v>2.2324920213670869E+25</v>
      </c>
      <c r="DCR25" s="369"/>
      <c r="DCS25" s="369">
        <f t="shared" ref="DCS25" si="1397">DCQ25*$C$25</f>
        <v>2.3106292421149347E+25</v>
      </c>
      <c r="DCT25" s="369"/>
      <c r="DCU25" s="369">
        <f t="shared" ref="DCU25" si="1398">DCS25*$C$25</f>
        <v>2.3915012655889571E+25</v>
      </c>
      <c r="DCV25" s="369"/>
      <c r="DCW25" s="369">
        <f t="shared" ref="DCW25" si="1399">DCU25*$C$25</f>
        <v>2.4752038098845705E+25</v>
      </c>
      <c r="DCX25" s="369"/>
      <c r="DCY25" s="369">
        <f t="shared" ref="DCY25" si="1400">DCW25*$C$25</f>
        <v>2.5618359432305304E+25</v>
      </c>
      <c r="DCZ25" s="369"/>
      <c r="DDA25" s="369">
        <f t="shared" ref="DDA25" si="1401">DCY25*$C$25</f>
        <v>2.6515002012435985E+25</v>
      </c>
      <c r="DDB25" s="369"/>
      <c r="DDC25" s="369">
        <f t="shared" ref="DDC25" si="1402">DDA25*$C$25</f>
        <v>2.7443027082871244E+25</v>
      </c>
      <c r="DDD25" s="369"/>
      <c r="DDE25" s="369">
        <f t="shared" ref="DDE25" si="1403">DDC25*$C$25</f>
        <v>2.8403533030771737E+25</v>
      </c>
      <c r="DDF25" s="369"/>
      <c r="DDG25" s="369">
        <f t="shared" ref="DDG25" si="1404">DDE25*$C$25</f>
        <v>2.9397656686848746E+25</v>
      </c>
      <c r="DDH25" s="369"/>
      <c r="DDI25" s="369">
        <f t="shared" ref="DDI25" si="1405">DDG25*$C$25</f>
        <v>3.0426574670888449E+25</v>
      </c>
      <c r="DDJ25" s="369"/>
      <c r="DDK25" s="369">
        <f t="shared" ref="DDK25" si="1406">DDI25*$C$25</f>
        <v>3.149150478436954E+25</v>
      </c>
      <c r="DDL25" s="369"/>
      <c r="DDM25" s="369">
        <f t="shared" ref="DDM25" si="1407">DDK25*$C$25</f>
        <v>3.2593707451822472E+25</v>
      </c>
      <c r="DDN25" s="369"/>
      <c r="DDO25" s="369">
        <f t="shared" ref="DDO25" si="1408">DDM25*$C$25</f>
        <v>3.3734487212636257E+25</v>
      </c>
      <c r="DDP25" s="369"/>
      <c r="DDQ25" s="369">
        <f t="shared" ref="DDQ25" si="1409">DDO25*$C$25</f>
        <v>3.4915194265078523E+25</v>
      </c>
      <c r="DDR25" s="369"/>
      <c r="DDS25" s="369">
        <f t="shared" ref="DDS25" si="1410">DDQ25*$C$25</f>
        <v>3.6137226064356269E+25</v>
      </c>
      <c r="DDT25" s="369"/>
      <c r="DDU25" s="369">
        <f t="shared" ref="DDU25" si="1411">DDS25*$C$25</f>
        <v>3.7402028976608737E+25</v>
      </c>
      <c r="DDV25" s="369"/>
      <c r="DDW25" s="369">
        <f t="shared" ref="DDW25" si="1412">DDU25*$C$25</f>
        <v>3.8711099990790041E+25</v>
      </c>
      <c r="DDX25" s="369"/>
      <c r="DDY25" s="369">
        <f t="shared" ref="DDY25" si="1413">DDW25*$C$25</f>
        <v>4.0065988490467687E+25</v>
      </c>
      <c r="DDZ25" s="369"/>
      <c r="DEA25" s="369">
        <f t="shared" ref="DEA25" si="1414">DDY25*$C$25</f>
        <v>4.1468298087634055E+25</v>
      </c>
      <c r="DEB25" s="369"/>
      <c r="DEC25" s="369">
        <f t="shared" ref="DEC25" si="1415">DEA25*$C$25</f>
        <v>4.2919688520701243E+25</v>
      </c>
      <c r="DED25" s="369"/>
      <c r="DEE25" s="369">
        <f t="shared" ref="DEE25" si="1416">DEC25*$C$25</f>
        <v>4.4421877618925784E+25</v>
      </c>
      <c r="DEF25" s="369"/>
      <c r="DEG25" s="369">
        <f t="shared" ref="DEG25" si="1417">DEE25*$C$25</f>
        <v>4.5976643335588182E+25</v>
      </c>
      <c r="DEH25" s="369"/>
      <c r="DEI25" s="369">
        <f t="shared" ref="DEI25" si="1418">DEG25*$C$25</f>
        <v>4.7585825852333766E+25</v>
      </c>
      <c r="DEJ25" s="369"/>
      <c r="DEK25" s="369">
        <f t="shared" ref="DEK25" si="1419">DEI25*$C$25</f>
        <v>4.925132975716544E+25</v>
      </c>
      <c r="DEL25" s="369"/>
      <c r="DEM25" s="369">
        <f t="shared" ref="DEM25" si="1420">DEK25*$C$25</f>
        <v>5.0975126298666224E+25</v>
      </c>
      <c r="DEN25" s="369"/>
      <c r="DEO25" s="369">
        <f t="shared" ref="DEO25" si="1421">DEM25*$C$25</f>
        <v>5.2759255719119536E+25</v>
      </c>
      <c r="DEP25" s="369"/>
      <c r="DEQ25" s="369">
        <f t="shared" ref="DEQ25" si="1422">DEO25*$C$25</f>
        <v>5.4605829669288713E+25</v>
      </c>
      <c r="DER25" s="369"/>
      <c r="DES25" s="369">
        <f t="shared" ref="DES25" si="1423">DEQ25*$C$25</f>
        <v>5.6517033707713817E+25</v>
      </c>
      <c r="DET25" s="369"/>
      <c r="DEU25" s="369">
        <f t="shared" ref="DEU25" si="1424">DES25*$C$25</f>
        <v>5.8495129887483793E+25</v>
      </c>
      <c r="DEV25" s="369"/>
      <c r="DEW25" s="369">
        <f t="shared" ref="DEW25" si="1425">DEU25*$C$25</f>
        <v>6.0542459433545723E+25</v>
      </c>
      <c r="DEX25" s="369"/>
      <c r="DEY25" s="369">
        <f t="shared" ref="DEY25" si="1426">DEW25*$C$25</f>
        <v>6.2661445513719815E+25</v>
      </c>
      <c r="DEZ25" s="369"/>
      <c r="DFA25" s="369">
        <f t="shared" ref="DFA25" si="1427">DEY25*$C$25</f>
        <v>6.4854596106700007E+25</v>
      </c>
      <c r="DFB25" s="369"/>
      <c r="DFC25" s="369">
        <f t="shared" ref="DFC25" si="1428">DFA25*$C$25</f>
        <v>6.7124506970434504E+25</v>
      </c>
      <c r="DFD25" s="369"/>
      <c r="DFE25" s="369">
        <f t="shared" ref="DFE25" si="1429">DFC25*$C$25</f>
        <v>6.947386471439971E+25</v>
      </c>
      <c r="DFF25" s="369"/>
      <c r="DFG25" s="369">
        <f t="shared" ref="DFG25" si="1430">DFE25*$C$25</f>
        <v>7.1905449979403691E+25</v>
      </c>
      <c r="DFH25" s="369"/>
      <c r="DFI25" s="369">
        <f t="shared" ref="DFI25" si="1431">DFG25*$C$25</f>
        <v>7.4422140728682815E+25</v>
      </c>
      <c r="DFJ25" s="369"/>
      <c r="DFK25" s="369">
        <f t="shared" ref="DFK25" si="1432">DFI25*$C$25</f>
        <v>7.702691565418671E+25</v>
      </c>
      <c r="DFL25" s="369"/>
      <c r="DFM25" s="369">
        <f t="shared" ref="DFM25" si="1433">DFK25*$C$25</f>
        <v>7.9722857702083246E+25</v>
      </c>
      <c r="DFN25" s="369"/>
      <c r="DFO25" s="369">
        <f t="shared" ref="DFO25" si="1434">DFM25*$C$25</f>
        <v>8.2513157721656149E+25</v>
      </c>
      <c r="DFP25" s="369"/>
      <c r="DFQ25" s="369">
        <f t="shared" ref="DFQ25" si="1435">DFO25*$C$25</f>
        <v>8.5401118241914105E+25</v>
      </c>
      <c r="DFR25" s="369"/>
      <c r="DFS25" s="369">
        <f t="shared" ref="DFS25" si="1436">DFQ25*$C$25</f>
        <v>8.8390157380381089E+25</v>
      </c>
      <c r="DFT25" s="369"/>
      <c r="DFU25" s="369">
        <f t="shared" ref="DFU25" si="1437">DFS25*$C$25</f>
        <v>9.148381288869442E+25</v>
      </c>
      <c r="DFV25" s="369"/>
      <c r="DFW25" s="369">
        <f t="shared" ref="DFW25" si="1438">DFU25*$C$25</f>
        <v>9.468574633979871E+25</v>
      </c>
      <c r="DFX25" s="369"/>
      <c r="DFY25" s="369">
        <f t="shared" ref="DFY25" si="1439">DFW25*$C$25</f>
        <v>9.7999747461691653E+25</v>
      </c>
      <c r="DFZ25" s="369"/>
      <c r="DGA25" s="369">
        <f t="shared" ref="DGA25" si="1440">DFY25*$C$25</f>
        <v>1.0142973862285085E+26</v>
      </c>
      <c r="DGB25" s="369"/>
      <c r="DGC25" s="369">
        <f t="shared" ref="DGC25" si="1441">DGA25*$C$25</f>
        <v>1.0497977947465062E+26</v>
      </c>
      <c r="DGD25" s="369"/>
      <c r="DGE25" s="369">
        <f t="shared" ref="DGE25" si="1442">DGC25*$C$25</f>
        <v>1.0865407175626338E+26</v>
      </c>
      <c r="DGF25" s="369"/>
      <c r="DGG25" s="369">
        <f t="shared" ref="DGG25" si="1443">DGE25*$C$25</f>
        <v>1.1245696426773259E+26</v>
      </c>
      <c r="DGH25" s="369"/>
      <c r="DGI25" s="369">
        <f t="shared" ref="DGI25" si="1444">DGG25*$C$25</f>
        <v>1.1639295801710322E+26</v>
      </c>
      <c r="DGJ25" s="369"/>
      <c r="DGK25" s="369">
        <f t="shared" ref="DGK25" si="1445">DGI25*$C$25</f>
        <v>1.2046671154770182E+26</v>
      </c>
      <c r="DGL25" s="369"/>
      <c r="DGM25" s="369">
        <f t="shared" ref="DGM25" si="1446">DGK25*$C$25</f>
        <v>1.2468304645187137E+26</v>
      </c>
      <c r="DGN25" s="369"/>
      <c r="DGO25" s="369">
        <f t="shared" ref="DGO25" si="1447">DGM25*$C$25</f>
        <v>1.2904695307768686E+26</v>
      </c>
      <c r="DGP25" s="369"/>
      <c r="DGQ25" s="369">
        <f t="shared" ref="DGQ25" si="1448">DGO25*$C$25</f>
        <v>1.3356359643540589E+26</v>
      </c>
      <c r="DGR25" s="369"/>
      <c r="DGS25" s="369">
        <f t="shared" ref="DGS25" si="1449">DGQ25*$C$25</f>
        <v>1.3823832231064508E+26</v>
      </c>
      <c r="DGT25" s="369"/>
      <c r="DGU25" s="369">
        <f t="shared" ref="DGU25" si="1450">DGS25*$C$25</f>
        <v>1.4307666359151765E+26</v>
      </c>
      <c r="DGV25" s="369"/>
      <c r="DGW25" s="369">
        <f t="shared" ref="DGW25" si="1451">DGU25*$C$25</f>
        <v>1.4808434681722075E+26</v>
      </c>
      <c r="DGX25" s="369"/>
      <c r="DGY25" s="369">
        <f t="shared" ref="DGY25" si="1452">DGW25*$C$25</f>
        <v>1.5326729895582347E+26</v>
      </c>
      <c r="DGZ25" s="369"/>
      <c r="DHA25" s="369">
        <f t="shared" ref="DHA25" si="1453">DGY25*$C$25</f>
        <v>1.5863165441927729E+26</v>
      </c>
      <c r="DHB25" s="369"/>
      <c r="DHC25" s="369">
        <f t="shared" ref="DHC25" si="1454">DHA25*$C$25</f>
        <v>1.6418376232395197E+26</v>
      </c>
      <c r="DHD25" s="369"/>
      <c r="DHE25" s="369">
        <f t="shared" ref="DHE25" si="1455">DHC25*$C$25</f>
        <v>1.6993019400529027E+26</v>
      </c>
      <c r="DHF25" s="369"/>
      <c r="DHG25" s="369">
        <f t="shared" ref="DHG25" si="1456">DHE25*$C$25</f>
        <v>1.7587775079547542E+26</v>
      </c>
      <c r="DHH25" s="369"/>
      <c r="DHI25" s="369">
        <f t="shared" ref="DHI25" si="1457">DHG25*$C$25</f>
        <v>1.8203347207331706E+26</v>
      </c>
      <c r="DHJ25" s="369"/>
      <c r="DHK25" s="369">
        <f t="shared" ref="DHK25" si="1458">DHI25*$C$25</f>
        <v>1.8840464359588313E+26</v>
      </c>
      <c r="DHL25" s="369"/>
      <c r="DHM25" s="369">
        <f t="shared" ref="DHM25" si="1459">DHK25*$C$25</f>
        <v>1.9499880612173903E+26</v>
      </c>
      <c r="DHN25" s="369"/>
      <c r="DHO25" s="369">
        <f t="shared" ref="DHO25" si="1460">DHM25*$C$25</f>
        <v>2.0182376433599989E+26</v>
      </c>
      <c r="DHP25" s="369"/>
      <c r="DHQ25" s="369">
        <f t="shared" ref="DHQ25" si="1461">DHO25*$C$25</f>
        <v>2.0888759608775988E+26</v>
      </c>
      <c r="DHR25" s="369"/>
      <c r="DHS25" s="369">
        <f t="shared" ref="DHS25" si="1462">DHQ25*$C$25</f>
        <v>2.1619866195083147E+26</v>
      </c>
      <c r="DHT25" s="369"/>
      <c r="DHU25" s="369">
        <f t="shared" ref="DHU25" si="1463">DHS25*$C$25</f>
        <v>2.2376561511911054E+26</v>
      </c>
      <c r="DHV25" s="369"/>
      <c r="DHW25" s="369">
        <f t="shared" ref="DHW25" si="1464">DHU25*$C$25</f>
        <v>2.315974116482794E+26</v>
      </c>
      <c r="DHX25" s="369"/>
      <c r="DHY25" s="369">
        <f t="shared" ref="DHY25" si="1465">DHW25*$C$25</f>
        <v>2.3970332105596918E+26</v>
      </c>
      <c r="DHZ25" s="369"/>
      <c r="DIA25" s="369">
        <f t="shared" ref="DIA25" si="1466">DHY25*$C$25</f>
        <v>2.4809293729292808E+26</v>
      </c>
      <c r="DIB25" s="369"/>
      <c r="DIC25" s="369">
        <f t="shared" ref="DIC25" si="1467">DIA25*$C$25</f>
        <v>2.5677619009818054E+26</v>
      </c>
      <c r="DID25" s="369"/>
      <c r="DIE25" s="369">
        <f t="shared" ref="DIE25" si="1468">DIC25*$C$25</f>
        <v>2.6576335675161684E+26</v>
      </c>
      <c r="DIF25" s="369"/>
      <c r="DIG25" s="369">
        <f t="shared" ref="DIG25" si="1469">DIE25*$C$25</f>
        <v>2.7506507423792342E+26</v>
      </c>
      <c r="DIH25" s="369"/>
      <c r="DII25" s="369">
        <f t="shared" ref="DII25" si="1470">DIG25*$C$25</f>
        <v>2.8469235183625072E+26</v>
      </c>
      <c r="DIJ25" s="369"/>
      <c r="DIK25" s="369">
        <f t="shared" ref="DIK25" si="1471">DII25*$C$25</f>
        <v>2.9465658415051947E+26</v>
      </c>
      <c r="DIL25" s="369"/>
      <c r="DIM25" s="369">
        <f t="shared" ref="DIM25" si="1472">DIK25*$C$25</f>
        <v>3.0496956459578764E+26</v>
      </c>
      <c r="DIN25" s="369"/>
      <c r="DIO25" s="369">
        <f t="shared" ref="DIO25" si="1473">DIM25*$C$25</f>
        <v>3.1564349935664019E+26</v>
      </c>
      <c r="DIP25" s="369"/>
      <c r="DIQ25" s="369">
        <f t="shared" ref="DIQ25" si="1474">DIO25*$C$25</f>
        <v>3.2669102183412258E+26</v>
      </c>
      <c r="DIR25" s="369"/>
      <c r="DIS25" s="369">
        <f t="shared" ref="DIS25" si="1475">DIQ25*$C$25</f>
        <v>3.3812520759831684E+26</v>
      </c>
      <c r="DIT25" s="369"/>
      <c r="DIU25" s="369">
        <f t="shared" ref="DIU25" si="1476">DIS25*$C$25</f>
        <v>3.4995958986425788E+26</v>
      </c>
      <c r="DIV25" s="369"/>
      <c r="DIW25" s="369">
        <f t="shared" ref="DIW25" si="1477">DIU25*$C$25</f>
        <v>3.6220817550950691E+26</v>
      </c>
      <c r="DIX25" s="369"/>
      <c r="DIY25" s="369">
        <f t="shared" ref="DIY25" si="1478">DIW25*$C$25</f>
        <v>3.7488546165233959E+26</v>
      </c>
      <c r="DIZ25" s="369"/>
      <c r="DJA25" s="369">
        <f t="shared" ref="DJA25" si="1479">DIY25*$C$25</f>
        <v>3.8800645281017144E+26</v>
      </c>
      <c r="DJB25" s="369"/>
      <c r="DJC25" s="369">
        <f t="shared" ref="DJC25" si="1480">DJA25*$C$25</f>
        <v>4.0158667865852738E+26</v>
      </c>
      <c r="DJD25" s="369"/>
      <c r="DJE25" s="369">
        <f t="shared" ref="DJE25" si="1481">DJC25*$C$25</f>
        <v>4.1564221241157583E+26</v>
      </c>
      <c r="DJF25" s="369"/>
      <c r="DJG25" s="369">
        <f t="shared" ref="DJG25" si="1482">DJE25*$C$25</f>
        <v>4.3018968984598095E+26</v>
      </c>
      <c r="DJH25" s="369"/>
      <c r="DJI25" s="369">
        <f t="shared" ref="DJI25" si="1483">DJG25*$C$25</f>
        <v>4.4524632899059028E+26</v>
      </c>
      <c r="DJJ25" s="369"/>
      <c r="DJK25" s="369">
        <f t="shared" ref="DJK25" si="1484">DJI25*$C$25</f>
        <v>4.6082995050526092E+26</v>
      </c>
      <c r="DJL25" s="369"/>
      <c r="DJM25" s="369">
        <f t="shared" ref="DJM25" si="1485">DJK25*$C$25</f>
        <v>4.76958998772945E+26</v>
      </c>
      <c r="DJN25" s="369"/>
      <c r="DJO25" s="369">
        <f t="shared" ref="DJO25" si="1486">DJM25*$C$25</f>
        <v>4.9365256372999802E+26</v>
      </c>
      <c r="DJP25" s="369"/>
      <c r="DJQ25" s="369">
        <f t="shared" ref="DJQ25" si="1487">DJO25*$C$25</f>
        <v>5.1093040346054793E+26</v>
      </c>
      <c r="DJR25" s="369"/>
      <c r="DJS25" s="369">
        <f t="shared" ref="DJS25" si="1488">DJQ25*$C$25</f>
        <v>5.2881296758166705E+26</v>
      </c>
      <c r="DJT25" s="369"/>
      <c r="DJU25" s="369">
        <f t="shared" ref="DJU25" si="1489">DJS25*$C$25</f>
        <v>5.4732142144702536E+26</v>
      </c>
      <c r="DJV25" s="369"/>
      <c r="DJW25" s="369">
        <f t="shared" ref="DJW25" si="1490">DJU25*$C$25</f>
        <v>5.6647767119767121E+26</v>
      </c>
      <c r="DJX25" s="369"/>
      <c r="DJY25" s="369">
        <f t="shared" ref="DJY25" si="1491">DJW25*$C$25</f>
        <v>5.8630438968958967E+26</v>
      </c>
      <c r="DJZ25" s="369"/>
      <c r="DKA25" s="369">
        <f t="shared" ref="DKA25" si="1492">DJY25*$C$25</f>
        <v>6.0682504332872527E+26</v>
      </c>
      <c r="DKB25" s="369"/>
      <c r="DKC25" s="369">
        <f t="shared" ref="DKC25" si="1493">DKA25*$C$25</f>
        <v>6.2806391984523067E+26</v>
      </c>
      <c r="DKD25" s="369"/>
      <c r="DKE25" s="369">
        <f t="shared" ref="DKE25" si="1494">DKC25*$C$25</f>
        <v>6.5004615703981363E+26</v>
      </c>
      <c r="DKF25" s="369"/>
      <c r="DKG25" s="369">
        <f t="shared" ref="DKG25" si="1495">DKE25*$C$25</f>
        <v>6.7279777253620701E+26</v>
      </c>
      <c r="DKH25" s="369"/>
      <c r="DKI25" s="369">
        <f t="shared" ref="DKI25" si="1496">DKG25*$C$25</f>
        <v>6.9634569457497422E+26</v>
      </c>
      <c r="DKJ25" s="369"/>
      <c r="DKK25" s="369">
        <f t="shared" ref="DKK25" si="1497">DKI25*$C$25</f>
        <v>7.2071779388509831E+26</v>
      </c>
      <c r="DKL25" s="369"/>
      <c r="DKM25" s="369">
        <f t="shared" ref="DKM25" si="1498">DKK25*$C$25</f>
        <v>7.4594291667107666E+26</v>
      </c>
      <c r="DKN25" s="369"/>
      <c r="DKO25" s="369">
        <f t="shared" ref="DKO25" si="1499">DKM25*$C$25</f>
        <v>7.7205091875456435E+26</v>
      </c>
      <c r="DKP25" s="369"/>
      <c r="DKQ25" s="369">
        <f t="shared" ref="DKQ25" si="1500">DKO25*$C$25</f>
        <v>7.9907270091097405E+26</v>
      </c>
      <c r="DKR25" s="369"/>
      <c r="DKS25" s="369">
        <f t="shared" ref="DKS25" si="1501">DKQ25*$C$25</f>
        <v>8.2704024544285813E+26</v>
      </c>
      <c r="DKT25" s="369"/>
      <c r="DKU25" s="369">
        <f t="shared" ref="DKU25" si="1502">DKS25*$C$25</f>
        <v>8.5598665403335813E+26</v>
      </c>
      <c r="DKV25" s="369"/>
      <c r="DKW25" s="369">
        <f t="shared" ref="DKW25" si="1503">DKU25*$C$25</f>
        <v>8.8594618692452563E+26</v>
      </c>
      <c r="DKX25" s="369"/>
      <c r="DKY25" s="369">
        <f t="shared" ref="DKY25" si="1504">DKW25*$C$25</f>
        <v>9.1695430346688394E+26</v>
      </c>
      <c r="DKZ25" s="369"/>
      <c r="DLA25" s="369">
        <f t="shared" ref="DLA25" si="1505">DKY25*$C$25</f>
        <v>9.4904770408822479E+26</v>
      </c>
      <c r="DLB25" s="369"/>
      <c r="DLC25" s="369">
        <f t="shared" ref="DLC25" si="1506">DLA25*$C$25</f>
        <v>9.8226437373131257E+26</v>
      </c>
      <c r="DLD25" s="369"/>
      <c r="DLE25" s="369">
        <f t="shared" ref="DLE25" si="1507">DLC25*$C$25</f>
        <v>1.0166436268119084E+27</v>
      </c>
      <c r="DLF25" s="369"/>
      <c r="DLG25" s="369">
        <f t="shared" ref="DLG25" si="1508">DLE25*$C$25</f>
        <v>1.0522261537503251E+27</v>
      </c>
      <c r="DLH25" s="369"/>
      <c r="DLI25" s="369">
        <f t="shared" ref="DLI25" si="1509">DLG25*$C$25</f>
        <v>1.0890540691315864E+27</v>
      </c>
      <c r="DLJ25" s="369"/>
      <c r="DLK25" s="369">
        <f t="shared" ref="DLK25" si="1510">DLI25*$C$25</f>
        <v>1.1271709615511919E+27</v>
      </c>
      <c r="DLL25" s="369"/>
      <c r="DLM25" s="369">
        <f t="shared" ref="DLM25" si="1511">DLK25*$C$25</f>
        <v>1.1666219452054835E+27</v>
      </c>
      <c r="DLN25" s="369"/>
      <c r="DLO25" s="369">
        <f t="shared" ref="DLO25" si="1512">DLM25*$C$25</f>
        <v>1.2074537132876753E+27</v>
      </c>
      <c r="DLP25" s="369"/>
      <c r="DLQ25" s="369">
        <f t="shared" ref="DLQ25" si="1513">DLO25*$C$25</f>
        <v>1.2497145932527438E+27</v>
      </c>
      <c r="DLR25" s="369"/>
      <c r="DLS25" s="369">
        <f t="shared" ref="DLS25" si="1514">DLQ25*$C$25</f>
        <v>1.2934546040165897E+27</v>
      </c>
      <c r="DLT25" s="369"/>
      <c r="DLU25" s="369">
        <f t="shared" ref="DLU25" si="1515">DLS25*$C$25</f>
        <v>1.3387255151571702E+27</v>
      </c>
      <c r="DLV25" s="369"/>
      <c r="DLW25" s="369">
        <f t="shared" ref="DLW25" si="1516">DLU25*$C$25</f>
        <v>1.3855809081876711E+27</v>
      </c>
      <c r="DLX25" s="369"/>
      <c r="DLY25" s="369">
        <f t="shared" ref="DLY25" si="1517">DLW25*$C$25</f>
        <v>1.4340762399742395E+27</v>
      </c>
      <c r="DLZ25" s="369"/>
      <c r="DMA25" s="369">
        <f t="shared" ref="DMA25" si="1518">DLY25*$C$25</f>
        <v>1.4842689083733377E+27</v>
      </c>
      <c r="DMB25" s="369"/>
      <c r="DMC25" s="369">
        <f t="shared" ref="DMC25" si="1519">DMA25*$C$25</f>
        <v>1.5362183201664044E+27</v>
      </c>
      <c r="DMD25" s="369"/>
      <c r="DME25" s="369">
        <f t="shared" ref="DME25" si="1520">DMC25*$C$25</f>
        <v>1.5899859613722284E+27</v>
      </c>
      <c r="DMF25" s="369"/>
      <c r="DMG25" s="369">
        <f t="shared" ref="DMG25" si="1521">DME25*$C$25</f>
        <v>1.6456354700202562E+27</v>
      </c>
      <c r="DMH25" s="369"/>
      <c r="DMI25" s="369">
        <f t="shared" ref="DMI25" si="1522">DMG25*$C$25</f>
        <v>1.703232711470965E+27</v>
      </c>
      <c r="DMJ25" s="369"/>
      <c r="DMK25" s="369">
        <f t="shared" ref="DMK25" si="1523">DMI25*$C$25</f>
        <v>1.7628458563724487E+27</v>
      </c>
      <c r="DML25" s="369"/>
      <c r="DMM25" s="369">
        <f t="shared" ref="DMM25" si="1524">DMK25*$C$25</f>
        <v>1.8245454613454843E+27</v>
      </c>
      <c r="DMN25" s="369"/>
      <c r="DMO25" s="369">
        <f t="shared" ref="DMO25" si="1525">DMM25*$C$25</f>
        <v>1.8884045524925761E+27</v>
      </c>
      <c r="DMP25" s="369"/>
      <c r="DMQ25" s="369">
        <f t="shared" ref="DMQ25" si="1526">DMO25*$C$25</f>
        <v>1.9544987118298161E+27</v>
      </c>
      <c r="DMR25" s="369"/>
      <c r="DMS25" s="369">
        <f t="shared" ref="DMS25" si="1527">DMQ25*$C$25</f>
        <v>2.0229061667438596E+27</v>
      </c>
      <c r="DMT25" s="369"/>
      <c r="DMU25" s="369">
        <f t="shared" ref="DMU25" si="1528">DMS25*$C$25</f>
        <v>2.0937078825798946E+27</v>
      </c>
      <c r="DMV25" s="369"/>
      <c r="DMW25" s="369">
        <f t="shared" ref="DMW25" si="1529">DMU25*$C$25</f>
        <v>2.1669876584701908E+27</v>
      </c>
      <c r="DMX25" s="369"/>
      <c r="DMY25" s="369">
        <f t="shared" ref="DMY25" si="1530">DMW25*$C$25</f>
        <v>2.2428322265166473E+27</v>
      </c>
      <c r="DMZ25" s="369"/>
      <c r="DNA25" s="369">
        <f t="shared" ref="DNA25" si="1531">DMY25*$C$25</f>
        <v>2.3213313544447297E+27</v>
      </c>
      <c r="DNB25" s="369"/>
      <c r="DNC25" s="369">
        <f t="shared" ref="DNC25" si="1532">DNA25*$C$25</f>
        <v>2.402577951850295E+27</v>
      </c>
      <c r="DND25" s="369"/>
      <c r="DNE25" s="369">
        <f t="shared" ref="DNE25" si="1533">DNC25*$C$25</f>
        <v>2.4866681801650551E+27</v>
      </c>
      <c r="DNF25" s="369"/>
      <c r="DNG25" s="369">
        <f t="shared" ref="DNG25" si="1534">DNE25*$C$25</f>
        <v>2.5737015664708319E+27</v>
      </c>
      <c r="DNH25" s="369"/>
      <c r="DNI25" s="369">
        <f t="shared" ref="DNI25" si="1535">DNG25*$C$25</f>
        <v>2.6637811212973107E+27</v>
      </c>
      <c r="DNJ25" s="369"/>
      <c r="DNK25" s="369">
        <f t="shared" ref="DNK25" si="1536">DNI25*$C$25</f>
        <v>2.7570134605427162E+27</v>
      </c>
      <c r="DNL25" s="369"/>
      <c r="DNM25" s="369">
        <f t="shared" ref="DNM25" si="1537">DNK25*$C$25</f>
        <v>2.8535089316617111E+27</v>
      </c>
      <c r="DNN25" s="369"/>
      <c r="DNO25" s="369">
        <f t="shared" ref="DNO25" si="1538">DNM25*$C$25</f>
        <v>2.9533817442698705E+27</v>
      </c>
      <c r="DNP25" s="369"/>
      <c r="DNQ25" s="369">
        <f t="shared" ref="DNQ25" si="1539">DNO25*$C$25</f>
        <v>3.0567501053193157E+27</v>
      </c>
      <c r="DNR25" s="369"/>
      <c r="DNS25" s="369">
        <f t="shared" ref="DNS25" si="1540">DNQ25*$C$25</f>
        <v>3.1637363590054917E+27</v>
      </c>
      <c r="DNT25" s="369"/>
      <c r="DNU25" s="369">
        <f t="shared" ref="DNU25" si="1541">DNS25*$C$25</f>
        <v>3.2744671315706834E+27</v>
      </c>
      <c r="DNV25" s="369"/>
      <c r="DNW25" s="369">
        <f t="shared" ref="DNW25" si="1542">DNU25*$C$25</f>
        <v>3.3890734811756571E+27</v>
      </c>
      <c r="DNX25" s="369"/>
      <c r="DNY25" s="369">
        <f t="shared" ref="DNY25" si="1543">DNW25*$C$25</f>
        <v>3.5076910530168048E+27</v>
      </c>
      <c r="DNZ25" s="369"/>
      <c r="DOA25" s="369">
        <f t="shared" ref="DOA25" si="1544">DNY25*$C$25</f>
        <v>3.6304602398723929E+27</v>
      </c>
      <c r="DOB25" s="369"/>
      <c r="DOC25" s="369">
        <f t="shared" ref="DOC25" si="1545">DOA25*$C$25</f>
        <v>3.7575263482679266E+27</v>
      </c>
      <c r="DOD25" s="369"/>
      <c r="DOE25" s="369">
        <f t="shared" ref="DOE25" si="1546">DOC25*$C$25</f>
        <v>3.889039770457304E+27</v>
      </c>
      <c r="DOF25" s="369"/>
      <c r="DOG25" s="369">
        <f t="shared" ref="DOG25" si="1547">DOE25*$C$25</f>
        <v>4.0251561624233093E+27</v>
      </c>
      <c r="DOH25" s="369"/>
      <c r="DOI25" s="369">
        <f t="shared" ref="DOI25" si="1548">DOG25*$C$25</f>
        <v>4.1660366281081248E+27</v>
      </c>
      <c r="DOJ25" s="369"/>
      <c r="DOK25" s="369">
        <f t="shared" ref="DOK25" si="1549">DOI25*$C$25</f>
        <v>4.3118479100919088E+27</v>
      </c>
      <c r="DOL25" s="369"/>
      <c r="DOM25" s="369">
        <f t="shared" ref="DOM25" si="1550">DOK25*$C$25</f>
        <v>4.4627625869451253E+27</v>
      </c>
      <c r="DON25" s="369"/>
      <c r="DOO25" s="369">
        <f t="shared" ref="DOO25" si="1551">DOM25*$C$25</f>
        <v>4.6189592774882043E+27</v>
      </c>
      <c r="DOP25" s="369"/>
      <c r="DOQ25" s="369">
        <f t="shared" ref="DOQ25" si="1552">DOO25*$C$25</f>
        <v>4.7806228522002913E+27</v>
      </c>
      <c r="DOR25" s="369"/>
      <c r="DOS25" s="369">
        <f t="shared" ref="DOS25" si="1553">DOQ25*$C$25</f>
        <v>4.9479446520273012E+27</v>
      </c>
      <c r="DOT25" s="369"/>
      <c r="DOU25" s="369">
        <f t="shared" ref="DOU25" si="1554">DOS25*$C$25</f>
        <v>5.1211227148482569E+27</v>
      </c>
      <c r="DOV25" s="369"/>
      <c r="DOW25" s="369">
        <f t="shared" ref="DOW25" si="1555">DOU25*$C$25</f>
        <v>5.3003620098679459E+27</v>
      </c>
      <c r="DOX25" s="369"/>
      <c r="DOY25" s="369">
        <f t="shared" ref="DOY25" si="1556">DOW25*$C$25</f>
        <v>5.4858746802133238E+27</v>
      </c>
      <c r="DOZ25" s="369"/>
      <c r="DPA25" s="369">
        <f t="shared" ref="DPA25" si="1557">DOY25*$C$25</f>
        <v>5.6778802940207895E+27</v>
      </c>
      <c r="DPB25" s="369"/>
      <c r="DPC25" s="369">
        <f t="shared" ref="DPC25" si="1558">DPA25*$C$25</f>
        <v>5.8766061043115162E+27</v>
      </c>
      <c r="DPD25" s="369"/>
      <c r="DPE25" s="369">
        <f t="shared" ref="DPE25" si="1559">DPC25*$C$25</f>
        <v>6.0822873179624192E+27</v>
      </c>
      <c r="DPF25" s="369"/>
      <c r="DPG25" s="369">
        <f t="shared" ref="DPG25" si="1560">DPE25*$C$25</f>
        <v>6.2951673740911036E+27</v>
      </c>
      <c r="DPH25" s="369"/>
      <c r="DPI25" s="369">
        <f t="shared" ref="DPI25" si="1561">DPG25*$C$25</f>
        <v>6.5154982321842922E+27</v>
      </c>
      <c r="DPJ25" s="369"/>
      <c r="DPK25" s="369">
        <f t="shared" ref="DPK25" si="1562">DPI25*$C$25</f>
        <v>6.7435406703107421E+27</v>
      </c>
      <c r="DPL25" s="369"/>
      <c r="DPM25" s="369">
        <f t="shared" ref="DPM25" si="1563">DPK25*$C$25</f>
        <v>6.9795645937716172E+27</v>
      </c>
      <c r="DPN25" s="369"/>
      <c r="DPO25" s="369">
        <f t="shared" ref="DPO25" si="1564">DPM25*$C$25</f>
        <v>7.2238493545536236E+27</v>
      </c>
      <c r="DPP25" s="369"/>
      <c r="DPQ25" s="369">
        <f t="shared" ref="DPQ25" si="1565">DPO25*$C$25</f>
        <v>7.4766840819629995E+27</v>
      </c>
      <c r="DPR25" s="369"/>
      <c r="DPS25" s="369">
        <f t="shared" ref="DPS25" si="1566">DPQ25*$C$25</f>
        <v>7.7383680248317036E+27</v>
      </c>
      <c r="DPT25" s="369"/>
      <c r="DPU25" s="369">
        <f t="shared" ref="DPU25" si="1567">DPS25*$C$25</f>
        <v>8.0092109057008126E+27</v>
      </c>
      <c r="DPV25" s="369"/>
      <c r="DPW25" s="369">
        <f t="shared" ref="DPW25" si="1568">DPU25*$C$25</f>
        <v>8.2895332874003404E+27</v>
      </c>
      <c r="DPX25" s="369"/>
      <c r="DPY25" s="369">
        <f t="shared" ref="DPY25" si="1569">DPW25*$C$25</f>
        <v>8.5796669524593515E+27</v>
      </c>
      <c r="DPZ25" s="369"/>
      <c r="DQA25" s="369">
        <f t="shared" ref="DQA25" si="1570">DPY25*$C$25</f>
        <v>8.8799552957954285E+27</v>
      </c>
      <c r="DQB25" s="369"/>
      <c r="DQC25" s="369">
        <f t="shared" ref="DQC25" si="1571">DQA25*$C$25</f>
        <v>9.1907537311482675E+27</v>
      </c>
      <c r="DQD25" s="369"/>
      <c r="DQE25" s="369">
        <f t="shared" ref="DQE25" si="1572">DQC25*$C$25</f>
        <v>9.5124301117384566E+27</v>
      </c>
      <c r="DQF25" s="369"/>
      <c r="DQG25" s="369">
        <f t="shared" ref="DQG25" si="1573">DQE25*$C$25</f>
        <v>9.8453651656493018E+27</v>
      </c>
      <c r="DQH25" s="369"/>
      <c r="DQI25" s="369">
        <f t="shared" ref="DQI25" si="1574">DQG25*$C$25</f>
        <v>1.0189952946447027E+28</v>
      </c>
      <c r="DQJ25" s="369"/>
      <c r="DQK25" s="369">
        <f t="shared" ref="DQK25" si="1575">DQI25*$C$25</f>
        <v>1.0546601299572671E+28</v>
      </c>
      <c r="DQL25" s="369"/>
      <c r="DQM25" s="369">
        <f t="shared" ref="DQM25" si="1576">DQK25*$C$25</f>
        <v>1.0915732345057714E+28</v>
      </c>
      <c r="DQN25" s="369"/>
      <c r="DQO25" s="369">
        <f t="shared" ref="DQO25" si="1577">DQM25*$C$25</f>
        <v>1.1297782977134734E+28</v>
      </c>
      <c r="DQP25" s="369"/>
      <c r="DQQ25" s="369">
        <f t="shared" ref="DQQ25" si="1578">DQO25*$C$25</f>
        <v>1.1693205381334449E+28</v>
      </c>
      <c r="DQR25" s="369"/>
      <c r="DQS25" s="369">
        <f t="shared" ref="DQS25" si="1579">DQQ25*$C$25</f>
        <v>1.2102467569681153E+28</v>
      </c>
      <c r="DQT25" s="369"/>
      <c r="DQU25" s="369">
        <f t="shared" ref="DQU25" si="1580">DQS25*$C$25</f>
        <v>1.2526053934619992E+28</v>
      </c>
      <c r="DQV25" s="369"/>
      <c r="DQW25" s="369">
        <f t="shared" ref="DQW25" si="1581">DQU25*$C$25</f>
        <v>1.2964465822331691E+28</v>
      </c>
      <c r="DQX25" s="369"/>
      <c r="DQY25" s="369">
        <f t="shared" ref="DQY25" si="1582">DQW25*$C$25</f>
        <v>1.3418222126113299E+28</v>
      </c>
      <c r="DQZ25" s="369"/>
      <c r="DRA25" s="369">
        <f t="shared" ref="DRA25" si="1583">DQY25*$C$25</f>
        <v>1.3887859900527263E+28</v>
      </c>
      <c r="DRB25" s="369"/>
      <c r="DRC25" s="369">
        <f t="shared" ref="DRC25" si="1584">DRA25*$C$25</f>
        <v>1.4373934997045716E+28</v>
      </c>
      <c r="DRD25" s="369"/>
      <c r="DRE25" s="369">
        <f t="shared" ref="DRE25" si="1585">DRC25*$C$25</f>
        <v>1.4877022721942316E+28</v>
      </c>
      <c r="DRF25" s="369"/>
      <c r="DRG25" s="369">
        <f t="shared" ref="DRG25" si="1586">DRE25*$C$25</f>
        <v>1.5397718517210297E+28</v>
      </c>
      <c r="DRH25" s="369"/>
      <c r="DRI25" s="369">
        <f t="shared" ref="DRI25" si="1587">DRG25*$C$25</f>
        <v>1.5936638665312657E+28</v>
      </c>
      <c r="DRJ25" s="369"/>
      <c r="DRK25" s="369">
        <f t="shared" ref="DRK25" si="1588">DRI25*$C$25</f>
        <v>1.6494421018598599E+28</v>
      </c>
      <c r="DRL25" s="369"/>
      <c r="DRM25" s="369">
        <f t="shared" ref="DRM25" si="1589">DRK25*$C$25</f>
        <v>1.7071725754249549E+28</v>
      </c>
      <c r="DRN25" s="369"/>
      <c r="DRO25" s="369">
        <f t="shared" ref="DRO25" si="1590">DRM25*$C$25</f>
        <v>1.7669236155648283E+28</v>
      </c>
      <c r="DRP25" s="369"/>
      <c r="DRQ25" s="369">
        <f t="shared" ref="DRQ25" si="1591">DRO25*$C$25</f>
        <v>1.8287659421095971E+28</v>
      </c>
      <c r="DRR25" s="369"/>
      <c r="DRS25" s="369">
        <f t="shared" ref="DRS25" si="1592">DRQ25*$C$25</f>
        <v>1.8927727500834329E+28</v>
      </c>
      <c r="DRT25" s="369"/>
      <c r="DRU25" s="369">
        <f t="shared" ref="DRU25" si="1593">DRS25*$C$25</f>
        <v>1.9590197963363528E+28</v>
      </c>
      <c r="DRV25" s="369"/>
      <c r="DRW25" s="369">
        <f t="shared" ref="DRW25" si="1594">DRU25*$C$25</f>
        <v>2.0275854892081249E+28</v>
      </c>
      <c r="DRX25" s="369"/>
      <c r="DRY25" s="369">
        <f t="shared" ref="DRY25" si="1595">DRW25*$C$25</f>
        <v>2.0985509813304092E+28</v>
      </c>
      <c r="DRZ25" s="369"/>
      <c r="DSA25" s="369">
        <f t="shared" ref="DSA25" si="1596">DRY25*$C$25</f>
        <v>2.1720002656769732E+28</v>
      </c>
      <c r="DSB25" s="369"/>
      <c r="DSC25" s="369">
        <f t="shared" ref="DSC25" si="1597">DSA25*$C$25</f>
        <v>2.248020274975667E+28</v>
      </c>
      <c r="DSD25" s="369"/>
      <c r="DSE25" s="369">
        <f t="shared" ref="DSE25" si="1598">DSC25*$C$25</f>
        <v>2.3267009845998154E+28</v>
      </c>
      <c r="DSF25" s="369"/>
      <c r="DSG25" s="369">
        <f t="shared" ref="DSG25" si="1599">DSE25*$C$25</f>
        <v>2.4081355190608088E+28</v>
      </c>
      <c r="DSH25" s="369"/>
      <c r="DSI25" s="369">
        <f t="shared" ref="DSI25" si="1600">DSG25*$C$25</f>
        <v>2.492420262227937E+28</v>
      </c>
      <c r="DSJ25" s="369"/>
      <c r="DSK25" s="369">
        <f t="shared" ref="DSK25" si="1601">DSI25*$C$25</f>
        <v>2.5796549714059146E+28</v>
      </c>
      <c r="DSL25" s="369"/>
      <c r="DSM25" s="369">
        <f t="shared" ref="DSM25" si="1602">DSK25*$C$25</f>
        <v>2.6699428954051216E+28</v>
      </c>
      <c r="DSN25" s="369"/>
      <c r="DSO25" s="369">
        <f t="shared" ref="DSO25" si="1603">DSM25*$C$25</f>
        <v>2.7633908967443006E+28</v>
      </c>
      <c r="DSP25" s="369"/>
      <c r="DSQ25" s="369">
        <f t="shared" ref="DSQ25" si="1604">DSO25*$C$25</f>
        <v>2.860109578130351E+28</v>
      </c>
      <c r="DSR25" s="369"/>
      <c r="DSS25" s="369">
        <f t="shared" ref="DSS25" si="1605">DSQ25*$C$25</f>
        <v>2.9602134133649131E+28</v>
      </c>
      <c r="DST25" s="369"/>
      <c r="DSU25" s="369">
        <f t="shared" ref="DSU25" si="1606">DSS25*$C$25</f>
        <v>3.0638208828326848E+28</v>
      </c>
      <c r="DSV25" s="369"/>
      <c r="DSW25" s="369">
        <f t="shared" ref="DSW25" si="1607">DSU25*$C$25</f>
        <v>3.1710546137318286E+28</v>
      </c>
      <c r="DSX25" s="369"/>
      <c r="DSY25" s="369">
        <f t="shared" ref="DSY25" si="1608">DSW25*$C$25</f>
        <v>3.2820415252124424E+28</v>
      </c>
      <c r="DSZ25" s="369"/>
      <c r="DTA25" s="369">
        <f t="shared" ref="DTA25" si="1609">DSY25*$C$25</f>
        <v>3.3969129785948776E+28</v>
      </c>
      <c r="DTB25" s="369"/>
      <c r="DTC25" s="369">
        <f t="shared" ref="DTC25" si="1610">DTA25*$C$25</f>
        <v>3.5158049328456979E+28</v>
      </c>
      <c r="DTD25" s="369"/>
      <c r="DTE25" s="369">
        <f t="shared" ref="DTE25" si="1611">DTC25*$C$25</f>
        <v>3.6388581054952972E+28</v>
      </c>
      <c r="DTF25" s="369"/>
      <c r="DTG25" s="369">
        <f t="shared" ref="DTG25" si="1612">DTE25*$C$25</f>
        <v>3.7662181391876323E+28</v>
      </c>
      <c r="DTH25" s="369"/>
      <c r="DTI25" s="369">
        <f t="shared" ref="DTI25" si="1613">DTG25*$C$25</f>
        <v>3.8980357740591991E+28</v>
      </c>
      <c r="DTJ25" s="369"/>
      <c r="DTK25" s="369">
        <f t="shared" ref="DTK25" si="1614">DTI25*$C$25</f>
        <v>4.0344670261512705E+28</v>
      </c>
      <c r="DTL25" s="369"/>
      <c r="DTM25" s="369">
        <f t="shared" ref="DTM25" si="1615">DTK25*$C$25</f>
        <v>4.1756733720665644E+28</v>
      </c>
      <c r="DTN25" s="369"/>
      <c r="DTO25" s="369">
        <f t="shared" ref="DTO25" si="1616">DTM25*$C$25</f>
        <v>4.3218219400888936E+28</v>
      </c>
      <c r="DTP25" s="369"/>
      <c r="DTQ25" s="369">
        <f t="shared" ref="DTQ25" si="1617">DTO25*$C$25</f>
        <v>4.4730857079920048E+28</v>
      </c>
      <c r="DTR25" s="369"/>
      <c r="DTS25" s="369">
        <f t="shared" ref="DTS25" si="1618">DTQ25*$C$25</f>
        <v>4.6296437077717246E+28</v>
      </c>
      <c r="DTT25" s="369"/>
      <c r="DTU25" s="369">
        <f t="shared" ref="DTU25" si="1619">DTS25*$C$25</f>
        <v>4.7916812375437344E+28</v>
      </c>
      <c r="DTV25" s="369"/>
      <c r="DTW25" s="369">
        <f t="shared" ref="DTW25" si="1620">DTU25*$C$25</f>
        <v>4.9593900808577647E+28</v>
      </c>
      <c r="DTX25" s="369"/>
      <c r="DTY25" s="369">
        <f t="shared" ref="DTY25" si="1621">DTW25*$C$25</f>
        <v>5.1329687336877864E+28</v>
      </c>
      <c r="DTZ25" s="369"/>
      <c r="DUA25" s="369">
        <f t="shared" ref="DUA25" si="1622">DTY25*$C$25</f>
        <v>5.3126226393668587E+28</v>
      </c>
      <c r="DUB25" s="369"/>
      <c r="DUC25" s="369">
        <f t="shared" ref="DUC25" si="1623">DUA25*$C$25</f>
        <v>5.4985644317446985E+28</v>
      </c>
      <c r="DUD25" s="369"/>
      <c r="DUE25" s="369">
        <f t="shared" ref="DUE25" si="1624">DUC25*$C$25</f>
        <v>5.6910141868557627E+28</v>
      </c>
      <c r="DUF25" s="369"/>
      <c r="DUG25" s="369">
        <f t="shared" ref="DUG25" si="1625">DUE25*$C$25</f>
        <v>5.8901996833957135E+28</v>
      </c>
      <c r="DUH25" s="369"/>
      <c r="DUI25" s="369">
        <f t="shared" ref="DUI25" si="1626">DUG25*$C$25</f>
        <v>6.0963566723145627E+28</v>
      </c>
      <c r="DUJ25" s="369"/>
      <c r="DUK25" s="369">
        <f t="shared" ref="DUK25" si="1627">DUI25*$C$25</f>
        <v>6.3097291558455716E+28</v>
      </c>
      <c r="DUL25" s="369"/>
      <c r="DUM25" s="369">
        <f t="shared" ref="DUM25" si="1628">DUK25*$C$25</f>
        <v>6.530569676300166E+28</v>
      </c>
      <c r="DUN25" s="369"/>
      <c r="DUO25" s="369">
        <f t="shared" ref="DUO25" si="1629">DUM25*$C$25</f>
        <v>6.7591396149706716E+28</v>
      </c>
      <c r="DUP25" s="369"/>
      <c r="DUQ25" s="369">
        <f t="shared" ref="DUQ25" si="1630">DUO25*$C$25</f>
        <v>6.9957095014946443E+28</v>
      </c>
      <c r="DUR25" s="369"/>
      <c r="DUS25" s="369">
        <f t="shared" ref="DUS25" si="1631">DUQ25*$C$25</f>
        <v>7.2405593340469567E+28</v>
      </c>
      <c r="DUT25" s="369"/>
      <c r="DUU25" s="369">
        <f t="shared" ref="DUU25" si="1632">DUS25*$C$25</f>
        <v>7.4939789107385993E+28</v>
      </c>
      <c r="DUV25" s="369"/>
      <c r="DUW25" s="369">
        <f t="shared" ref="DUW25" si="1633">DUU25*$C$25</f>
        <v>7.7562681726144501E+28</v>
      </c>
      <c r="DUX25" s="369"/>
      <c r="DUY25" s="369">
        <f t="shared" ref="DUY25" si="1634">DUW25*$C$25</f>
        <v>8.027737558655955E+28</v>
      </c>
      <c r="DUZ25" s="369"/>
      <c r="DVA25" s="369">
        <f t="shared" ref="DVA25" si="1635">DUY25*$C$25</f>
        <v>8.3087083732089129E+28</v>
      </c>
      <c r="DVB25" s="369"/>
      <c r="DVC25" s="369">
        <f t="shared" ref="DVC25" si="1636">DVA25*$C$25</f>
        <v>8.599513166271225E+28</v>
      </c>
      <c r="DVD25" s="369"/>
      <c r="DVE25" s="369">
        <f t="shared" ref="DVE25" si="1637">DVC25*$C$25</f>
        <v>8.9004961270907178E+28</v>
      </c>
      <c r="DVF25" s="369"/>
      <c r="DVG25" s="369">
        <f t="shared" ref="DVG25" si="1638">DVE25*$C$25</f>
        <v>9.2120134915388929E+28</v>
      </c>
      <c r="DVH25" s="369"/>
      <c r="DVI25" s="369">
        <f t="shared" ref="DVI25" si="1639">DVG25*$C$25</f>
        <v>9.5344339637427543E+28</v>
      </c>
      <c r="DVJ25" s="369"/>
      <c r="DVK25" s="369">
        <f t="shared" ref="DVK25" si="1640">DVI25*$C$25</f>
        <v>9.8681391524737504E+28</v>
      </c>
      <c r="DVL25" s="369"/>
      <c r="DVM25" s="369">
        <f t="shared" ref="DVM25" si="1641">DVK25*$C$25</f>
        <v>1.0213524022810331E+29</v>
      </c>
      <c r="DVN25" s="369"/>
      <c r="DVO25" s="369">
        <f t="shared" ref="DVO25" si="1642">DVM25*$C$25</f>
        <v>1.0570997363608692E+29</v>
      </c>
      <c r="DVP25" s="369"/>
      <c r="DVQ25" s="369">
        <f t="shared" ref="DVQ25" si="1643">DVO25*$C$25</f>
        <v>1.0940982271334996E+29</v>
      </c>
      <c r="DVR25" s="369"/>
      <c r="DVS25" s="369">
        <f t="shared" ref="DVS25" si="1644">DVQ25*$C$25</f>
        <v>1.132391665083172E+29</v>
      </c>
      <c r="DVT25" s="369"/>
      <c r="DVU25" s="369">
        <f t="shared" ref="DVU25" si="1645">DVS25*$C$25</f>
        <v>1.1720253733610828E+29</v>
      </c>
      <c r="DVV25" s="369"/>
      <c r="DVW25" s="369">
        <f t="shared" ref="DVW25" si="1646">DVU25*$C$25</f>
        <v>1.2130462614287207E+29</v>
      </c>
      <c r="DVX25" s="369"/>
      <c r="DVY25" s="369">
        <f t="shared" ref="DVY25" si="1647">DVW25*$C$25</f>
        <v>1.2555028805787257E+29</v>
      </c>
      <c r="DVZ25" s="369"/>
      <c r="DWA25" s="369">
        <f t="shared" ref="DWA25" si="1648">DVY25*$C$25</f>
        <v>1.2994454813989811E+29</v>
      </c>
      <c r="DWB25" s="369"/>
      <c r="DWC25" s="369">
        <f t="shared" ref="DWC25" si="1649">DWA25*$C$25</f>
        <v>1.3449260732479452E+29</v>
      </c>
      <c r="DWD25" s="369"/>
      <c r="DWE25" s="369">
        <f t="shared" ref="DWE25" si="1650">DWC25*$C$25</f>
        <v>1.3919984858116232E+29</v>
      </c>
      <c r="DWF25" s="369"/>
      <c r="DWG25" s="369">
        <f t="shared" ref="DWG25" si="1651">DWE25*$C$25</f>
        <v>1.44071843281503E+29</v>
      </c>
      <c r="DWH25" s="369"/>
      <c r="DWI25" s="369">
        <f t="shared" ref="DWI25" si="1652">DWG25*$C$25</f>
        <v>1.4911435779635559E+29</v>
      </c>
      <c r="DWJ25" s="369"/>
      <c r="DWK25" s="369">
        <f t="shared" ref="DWK25" si="1653">DWI25*$C$25</f>
        <v>1.5433336031922803E+29</v>
      </c>
      <c r="DWL25" s="369"/>
      <c r="DWM25" s="369">
        <f t="shared" ref="DWM25" si="1654">DWK25*$C$25</f>
        <v>1.5973502793040101E+29</v>
      </c>
      <c r="DWN25" s="369"/>
      <c r="DWO25" s="369">
        <f t="shared" ref="DWO25" si="1655">DWM25*$C$25</f>
        <v>1.6532575390796503E+29</v>
      </c>
      <c r="DWP25" s="369"/>
      <c r="DWQ25" s="369">
        <f t="shared" ref="DWQ25" si="1656">DWO25*$C$25</f>
        <v>1.711121552947438E+29</v>
      </c>
      <c r="DWR25" s="369"/>
      <c r="DWS25" s="369">
        <f t="shared" ref="DWS25" si="1657">DWQ25*$C$25</f>
        <v>1.7710108073005983E+29</v>
      </c>
      <c r="DWT25" s="369"/>
      <c r="DWU25" s="369">
        <f t="shared" ref="DWU25" si="1658">DWS25*$C$25</f>
        <v>1.8329961855561193E+29</v>
      </c>
      <c r="DWV25" s="369"/>
      <c r="DWW25" s="369">
        <f t="shared" ref="DWW25" si="1659">DWU25*$C$25</f>
        <v>1.8971510520505834E+29</v>
      </c>
      <c r="DWX25" s="369"/>
      <c r="DWY25" s="369">
        <f t="shared" ref="DWY25" si="1660">DWW25*$C$25</f>
        <v>1.9635513388723537E+29</v>
      </c>
      <c r="DWZ25" s="369"/>
      <c r="DXA25" s="369">
        <f t="shared" ref="DXA25" si="1661">DWY25*$C$25</f>
        <v>2.0322756357328858E+29</v>
      </c>
      <c r="DXB25" s="369"/>
      <c r="DXC25" s="369">
        <f t="shared" ref="DXC25" si="1662">DXA25*$C$25</f>
        <v>2.1034052829835365E+29</v>
      </c>
      <c r="DXD25" s="369"/>
      <c r="DXE25" s="369">
        <f t="shared" ref="DXE25" si="1663">DXC25*$C$25</f>
        <v>2.17702446788796E+29</v>
      </c>
      <c r="DXF25" s="369"/>
      <c r="DXG25" s="369">
        <f t="shared" ref="DXG25" si="1664">DXE25*$C$25</f>
        <v>2.2532203242640385E+29</v>
      </c>
      <c r="DXH25" s="369"/>
      <c r="DXI25" s="369">
        <f t="shared" ref="DXI25" si="1665">DXG25*$C$25</f>
        <v>2.3320830356132798E+29</v>
      </c>
      <c r="DXJ25" s="369"/>
      <c r="DXK25" s="369">
        <f t="shared" ref="DXK25" si="1666">DXI25*$C$25</f>
        <v>2.4137059418597446E+29</v>
      </c>
      <c r="DXL25" s="369"/>
      <c r="DXM25" s="369">
        <f t="shared" ref="DXM25" si="1667">DXK25*$C$25</f>
        <v>2.4981856498248355E+29</v>
      </c>
      <c r="DXN25" s="369"/>
      <c r="DXO25" s="369">
        <f t="shared" ref="DXO25" si="1668">DXM25*$C$25</f>
        <v>2.5856221475687045E+29</v>
      </c>
      <c r="DXP25" s="369"/>
      <c r="DXQ25" s="369">
        <f t="shared" ref="DXQ25" si="1669">DXO25*$C$25</f>
        <v>2.6761189227336091E+29</v>
      </c>
      <c r="DXR25" s="369"/>
      <c r="DXS25" s="369">
        <f t="shared" ref="DXS25" si="1670">DXQ25*$C$25</f>
        <v>2.7697830850292852E+29</v>
      </c>
      <c r="DXT25" s="369"/>
      <c r="DXU25" s="369">
        <f t="shared" ref="DXU25" si="1671">DXS25*$C$25</f>
        <v>2.8667254930053101E+29</v>
      </c>
      <c r="DXV25" s="369"/>
      <c r="DXW25" s="369">
        <f t="shared" ref="DXW25" si="1672">DXU25*$C$25</f>
        <v>2.9670608852604956E+29</v>
      </c>
      <c r="DXX25" s="369"/>
      <c r="DXY25" s="369">
        <f t="shared" ref="DXY25" si="1673">DXW25*$C$25</f>
        <v>3.0709080162446126E+29</v>
      </c>
      <c r="DXZ25" s="369"/>
      <c r="DYA25" s="369">
        <f t="shared" ref="DYA25" si="1674">DXY25*$C$25</f>
        <v>3.1783897968131738E+29</v>
      </c>
      <c r="DYB25" s="369"/>
      <c r="DYC25" s="369">
        <f t="shared" ref="DYC25" si="1675">DYA25*$C$25</f>
        <v>3.2896334397016346E+29</v>
      </c>
      <c r="DYD25" s="369"/>
      <c r="DYE25" s="369">
        <f t="shared" ref="DYE25" si="1676">DYC25*$C$25</f>
        <v>3.4047706100911914E+29</v>
      </c>
      <c r="DYF25" s="369"/>
      <c r="DYG25" s="369">
        <f t="shared" ref="DYG25" si="1677">DYE25*$C$25</f>
        <v>3.5239375814443826E+29</v>
      </c>
      <c r="DYH25" s="369"/>
      <c r="DYI25" s="369">
        <f t="shared" ref="DYI25" si="1678">DYG25*$C$25</f>
        <v>3.6472753967949356E+29</v>
      </c>
      <c r="DYJ25" s="369"/>
      <c r="DYK25" s="369">
        <f t="shared" ref="DYK25" si="1679">DYI25*$C$25</f>
        <v>3.774930035682758E+29</v>
      </c>
      <c r="DYL25" s="369"/>
      <c r="DYM25" s="369">
        <f t="shared" ref="DYM25" si="1680">DYK25*$C$25</f>
        <v>3.9070525869316546E+29</v>
      </c>
      <c r="DYN25" s="369"/>
      <c r="DYO25" s="369">
        <f t="shared" ref="DYO25" si="1681">DYM25*$C$25</f>
        <v>4.0437994274742621E+29</v>
      </c>
      <c r="DYP25" s="369"/>
      <c r="DYQ25" s="369">
        <f t="shared" ref="DYQ25" si="1682">DYO25*$C$25</f>
        <v>4.1853324074358611E+29</v>
      </c>
      <c r="DYR25" s="369"/>
      <c r="DYS25" s="369">
        <f t="shared" ref="DYS25" si="1683">DYQ25*$C$25</f>
        <v>4.3318190416961156E+29</v>
      </c>
      <c r="DYT25" s="369"/>
      <c r="DYU25" s="369">
        <f t="shared" ref="DYU25" si="1684">DYS25*$C$25</f>
        <v>4.4834327081554792E+29</v>
      </c>
      <c r="DYV25" s="369"/>
      <c r="DYW25" s="369">
        <f t="shared" ref="DYW25" si="1685">DYU25*$C$25</f>
        <v>4.6403528529409205E+29</v>
      </c>
      <c r="DYX25" s="369"/>
      <c r="DYY25" s="369">
        <f t="shared" ref="DYY25" si="1686">DYW25*$C$25</f>
        <v>4.802765202793852E+29</v>
      </c>
      <c r="DYZ25" s="369"/>
      <c r="DZA25" s="369">
        <f t="shared" ref="DZA25" si="1687">DYY25*$C$25</f>
        <v>4.9708619848916362E+29</v>
      </c>
      <c r="DZB25" s="369"/>
      <c r="DZC25" s="369">
        <f t="shared" ref="DZC25" si="1688">DZA25*$C$25</f>
        <v>5.1448421543628428E+29</v>
      </c>
      <c r="DZD25" s="369"/>
      <c r="DZE25" s="369">
        <f t="shared" ref="DZE25" si="1689">DZC25*$C$25</f>
        <v>5.3249116297655421E+29</v>
      </c>
      <c r="DZF25" s="369"/>
      <c r="DZG25" s="369">
        <f t="shared" ref="DZG25" si="1690">DZE25*$C$25</f>
        <v>5.5112835368073355E+29</v>
      </c>
      <c r="DZH25" s="369"/>
      <c r="DZI25" s="369">
        <f t="shared" ref="DZI25" si="1691">DZG25*$C$25</f>
        <v>5.7041784605955916E+29</v>
      </c>
      <c r="DZJ25" s="369"/>
      <c r="DZK25" s="369">
        <f t="shared" ref="DZK25" si="1692">DZI25*$C$25</f>
        <v>5.9038247067164366E+29</v>
      </c>
      <c r="DZL25" s="369"/>
      <c r="DZM25" s="369">
        <f t="shared" ref="DZM25" si="1693">DZK25*$C$25</f>
        <v>6.1104585714515114E+29</v>
      </c>
      <c r="DZN25" s="369"/>
      <c r="DZO25" s="369">
        <f t="shared" ref="DZO25" si="1694">DZM25*$C$25</f>
        <v>6.3243246214523137E+29</v>
      </c>
      <c r="DZP25" s="369"/>
      <c r="DZQ25" s="369">
        <f t="shared" ref="DZQ25" si="1695">DZO25*$C$25</f>
        <v>6.5456759832031447E+29</v>
      </c>
      <c r="DZR25" s="369"/>
      <c r="DZS25" s="369">
        <f t="shared" ref="DZS25" si="1696">DZQ25*$C$25</f>
        <v>6.7747746426152546E+29</v>
      </c>
      <c r="DZT25" s="369"/>
      <c r="DZU25" s="369">
        <f t="shared" ref="DZU25" si="1697">DZS25*$C$25</f>
        <v>7.0118917551067886E+29</v>
      </c>
      <c r="DZV25" s="369"/>
      <c r="DZW25" s="369">
        <f t="shared" ref="DZW25" si="1698">DZU25*$C$25</f>
        <v>7.2573079665355256E+29</v>
      </c>
      <c r="DZX25" s="369"/>
      <c r="DZY25" s="369">
        <f t="shared" ref="DZY25" si="1699">DZW25*$C$25</f>
        <v>7.5113137453642687E+29</v>
      </c>
      <c r="DZZ25" s="369"/>
      <c r="EAA25" s="369">
        <f t="shared" ref="EAA25" si="1700">DZY25*$C$25</f>
        <v>7.774209726452018E+29</v>
      </c>
      <c r="EAB25" s="369"/>
      <c r="EAC25" s="369">
        <f t="shared" ref="EAC25" si="1701">EAA25*$C$25</f>
        <v>8.0463070668778374E+29</v>
      </c>
      <c r="EAD25" s="369"/>
      <c r="EAE25" s="369">
        <f t="shared" ref="EAE25" si="1702">EAC25*$C$25</f>
        <v>8.3279278142185614E+29</v>
      </c>
      <c r="EAF25" s="369"/>
      <c r="EAG25" s="369">
        <f t="shared" ref="EAG25" si="1703">EAE25*$C$25</f>
        <v>8.619405287716211E+29</v>
      </c>
      <c r="EAH25" s="369"/>
      <c r="EAI25" s="369">
        <f t="shared" ref="EAI25" si="1704">EAG25*$C$25</f>
        <v>8.921084472786278E+29</v>
      </c>
      <c r="EAJ25" s="369"/>
      <c r="EAK25" s="369">
        <f t="shared" ref="EAK25" si="1705">EAI25*$C$25</f>
        <v>9.2333224293337964E+29</v>
      </c>
      <c r="EAL25" s="369"/>
      <c r="EAM25" s="369">
        <f t="shared" ref="EAM25" si="1706">EAK25*$C$25</f>
        <v>9.5564887143604785E+29</v>
      </c>
      <c r="EAN25" s="369"/>
      <c r="EAO25" s="369">
        <f t="shared" ref="EAO25" si="1707">EAM25*$C$25</f>
        <v>9.8909658193630944E+29</v>
      </c>
      <c r="EAP25" s="369"/>
      <c r="EAQ25" s="369">
        <f t="shared" ref="EAQ25" si="1708">EAO25*$C$25</f>
        <v>1.0237149623040802E+30</v>
      </c>
      <c r="EAR25" s="369"/>
      <c r="EAS25" s="369">
        <f t="shared" ref="EAS25" si="1709">EAQ25*$C$25</f>
        <v>1.059544985984723E+30</v>
      </c>
      <c r="EAT25" s="369"/>
      <c r="EAU25" s="369">
        <f t="shared" ref="EAU25" si="1710">EAS25*$C$25</f>
        <v>1.0966290604941882E+30</v>
      </c>
      <c r="EAV25" s="369"/>
      <c r="EAW25" s="369">
        <f t="shared" ref="EAW25" si="1711">EAU25*$C$25</f>
        <v>1.1350110776114846E+30</v>
      </c>
      <c r="EAX25" s="369"/>
      <c r="EAY25" s="369">
        <f t="shared" ref="EAY25" si="1712">EAW25*$C$25</f>
        <v>1.1747364653278866E+30</v>
      </c>
      <c r="EAZ25" s="369"/>
      <c r="EBA25" s="369">
        <f t="shared" ref="EBA25" si="1713">EAY25*$C$25</f>
        <v>1.2158522416143626E+30</v>
      </c>
      <c r="EBB25" s="369"/>
      <c r="EBC25" s="369">
        <f t="shared" ref="EBC25" si="1714">EBA25*$C$25</f>
        <v>1.2584070700708651E+30</v>
      </c>
      <c r="EBD25" s="369"/>
      <c r="EBE25" s="369">
        <f t="shared" ref="EBE25" si="1715">EBC25*$C$25</f>
        <v>1.3024513175233452E+30</v>
      </c>
      <c r="EBF25" s="369"/>
      <c r="EBG25" s="369">
        <f t="shared" ref="EBG25" si="1716">EBE25*$C$25</f>
        <v>1.3480371136366622E+30</v>
      </c>
      <c r="EBH25" s="369"/>
      <c r="EBI25" s="369">
        <f t="shared" ref="EBI25" si="1717">EBG25*$C$25</f>
        <v>1.3952184126139453E+30</v>
      </c>
      <c r="EBJ25" s="369"/>
      <c r="EBK25" s="369">
        <f t="shared" ref="EBK25" si="1718">EBI25*$C$25</f>
        <v>1.4440510570554334E+30</v>
      </c>
      <c r="EBL25" s="369"/>
      <c r="EBM25" s="369">
        <f t="shared" ref="EBM25" si="1719">EBK25*$C$25</f>
        <v>1.4945928440523734E+30</v>
      </c>
      <c r="EBN25" s="369"/>
      <c r="EBO25" s="369">
        <f t="shared" ref="EBO25" si="1720">EBM25*$C$25</f>
        <v>1.5469035935942064E+30</v>
      </c>
      <c r="EBP25" s="369"/>
      <c r="EBQ25" s="369">
        <f t="shared" ref="EBQ25" si="1721">EBO25*$C$25</f>
        <v>1.6010452193700035E+30</v>
      </c>
      <c r="EBR25" s="369"/>
      <c r="EBS25" s="369">
        <f t="shared" ref="EBS25" si="1722">EBQ25*$C$25</f>
        <v>1.6570818020479534E+30</v>
      </c>
      <c r="EBT25" s="369"/>
      <c r="EBU25" s="369">
        <f t="shared" ref="EBU25" si="1723">EBS25*$C$25</f>
        <v>1.7150796651196317E+30</v>
      </c>
      <c r="EBV25" s="369"/>
      <c r="EBW25" s="369">
        <f t="shared" ref="EBW25" si="1724">EBU25*$C$25</f>
        <v>1.7751074533988187E+30</v>
      </c>
      <c r="EBX25" s="369"/>
      <c r="EBY25" s="369">
        <f t="shared" ref="EBY25" si="1725">EBW25*$C$25</f>
        <v>1.8372362142677772E+30</v>
      </c>
      <c r="EBZ25" s="369"/>
      <c r="ECA25" s="369">
        <f t="shared" ref="ECA25" si="1726">EBY25*$C$25</f>
        <v>1.9015394817671493E+30</v>
      </c>
      <c r="ECB25" s="369"/>
      <c r="ECC25" s="369">
        <f t="shared" ref="ECC25" si="1727">ECA25*$C$25</f>
        <v>1.9680933636289993E+30</v>
      </c>
      <c r="ECD25" s="369"/>
      <c r="ECE25" s="369">
        <f t="shared" ref="ECE25" si="1728">ECC25*$C$25</f>
        <v>2.0369766313560142E+30</v>
      </c>
      <c r="ECF25" s="369"/>
      <c r="ECG25" s="369">
        <f t="shared" ref="ECG25" si="1729">ECE25*$C$25</f>
        <v>2.1082708134534745E+30</v>
      </c>
      <c r="ECH25" s="369"/>
      <c r="ECI25" s="369">
        <f t="shared" ref="ECI25" si="1730">ECG25*$C$25</f>
        <v>2.1820602919243459E+30</v>
      </c>
      <c r="ECJ25" s="369"/>
      <c r="ECK25" s="369">
        <f t="shared" ref="ECK25" si="1731">ECI25*$C$25</f>
        <v>2.2584324021416979E+30</v>
      </c>
      <c r="ECL25" s="369"/>
      <c r="ECM25" s="369">
        <f t="shared" ref="ECM25" si="1732">ECK25*$C$25</f>
        <v>2.3374775362166571E+30</v>
      </c>
      <c r="ECN25" s="369"/>
      <c r="ECO25" s="369">
        <f t="shared" ref="ECO25" si="1733">ECM25*$C$25</f>
        <v>2.41928924998424E+30</v>
      </c>
      <c r="ECP25" s="369"/>
      <c r="ECQ25" s="369">
        <f t="shared" ref="ECQ25" si="1734">ECO25*$C$25</f>
        <v>2.5039643737336883E+30</v>
      </c>
      <c r="ECR25" s="369"/>
      <c r="ECS25" s="369">
        <f t="shared" ref="ECS25" si="1735">ECQ25*$C$25</f>
        <v>2.5916031268143673E+30</v>
      </c>
      <c r="ECT25" s="369"/>
      <c r="ECU25" s="369">
        <f t="shared" ref="ECU25" si="1736">ECS25*$C$25</f>
        <v>2.6823092362528701E+30</v>
      </c>
      <c r="ECV25" s="369"/>
      <c r="ECW25" s="369">
        <f t="shared" ref="ECW25" si="1737">ECU25*$C$25</f>
        <v>2.7761900595217201E+30</v>
      </c>
      <c r="ECX25" s="369"/>
      <c r="ECY25" s="369">
        <f t="shared" ref="ECY25" si="1738">ECW25*$C$25</f>
        <v>2.8733567116049799E+30</v>
      </c>
      <c r="ECZ25" s="369"/>
      <c r="EDA25" s="369">
        <f t="shared" ref="EDA25" si="1739">ECY25*$C$25</f>
        <v>2.9739241965111541E+30</v>
      </c>
      <c r="EDB25" s="369"/>
      <c r="EDC25" s="369">
        <f t="shared" ref="EDC25" si="1740">EDA25*$C$25</f>
        <v>3.0780115433890439E+30</v>
      </c>
      <c r="EDD25" s="369"/>
      <c r="EDE25" s="369">
        <f t="shared" ref="EDE25" si="1741">EDC25*$C$25</f>
        <v>3.1857419474076601E+30</v>
      </c>
      <c r="EDF25" s="369"/>
      <c r="EDG25" s="369">
        <f t="shared" ref="EDG25" si="1742">EDE25*$C$25</f>
        <v>3.2972429155669279E+30</v>
      </c>
      <c r="EDH25" s="369"/>
      <c r="EDI25" s="369">
        <f t="shared" ref="EDI25" si="1743">EDG25*$C$25</f>
        <v>3.41264641761177E+30</v>
      </c>
      <c r="EDJ25" s="369"/>
      <c r="EDK25" s="369">
        <f t="shared" ref="EDK25" si="1744">EDI25*$C$25</f>
        <v>3.5320890422281819E+30</v>
      </c>
      <c r="EDL25" s="369"/>
      <c r="EDM25" s="369">
        <f t="shared" ref="EDM25" si="1745">EDK25*$C$25</f>
        <v>3.6557121587061678E+30</v>
      </c>
      <c r="EDN25" s="369"/>
      <c r="EDO25" s="369">
        <f t="shared" ref="EDO25" si="1746">EDM25*$C$25</f>
        <v>3.7836620842608834E+30</v>
      </c>
      <c r="EDP25" s="369"/>
      <c r="EDQ25" s="369">
        <f t="shared" ref="EDQ25" si="1747">EDO25*$C$25</f>
        <v>3.9160902572100138E+30</v>
      </c>
      <c r="EDR25" s="369"/>
      <c r="EDS25" s="369">
        <f t="shared" ref="EDS25" si="1748">EDQ25*$C$25</f>
        <v>4.0531534162123641E+30</v>
      </c>
      <c r="EDT25" s="369"/>
      <c r="EDU25" s="369">
        <f t="shared" ref="EDU25" si="1749">EDS25*$C$25</f>
        <v>4.1950137857797967E+30</v>
      </c>
      <c r="EDV25" s="369"/>
      <c r="EDW25" s="369">
        <f t="shared" ref="EDW25" si="1750">EDU25*$C$25</f>
        <v>4.3418392682820891E+30</v>
      </c>
      <c r="EDX25" s="369"/>
      <c r="EDY25" s="369">
        <f t="shared" ref="EDY25" si="1751">EDW25*$C$25</f>
        <v>4.493803642671962E+30</v>
      </c>
      <c r="EDZ25" s="369"/>
      <c r="EEA25" s="369">
        <f t="shared" ref="EEA25" si="1752">EDY25*$C$25</f>
        <v>4.6510867701654804E+30</v>
      </c>
      <c r="EEB25" s="369"/>
      <c r="EEC25" s="369">
        <f t="shared" ref="EEC25" si="1753">EEA25*$C$25</f>
        <v>4.813874807121272E+30</v>
      </c>
      <c r="EED25" s="369"/>
      <c r="EEE25" s="369">
        <f t="shared" ref="EEE25" si="1754">EEC25*$C$25</f>
        <v>4.9823604253705158E+30</v>
      </c>
      <c r="EEF25" s="369"/>
      <c r="EEG25" s="369">
        <f t="shared" ref="EEG25" si="1755">EEE25*$C$25</f>
        <v>5.1567430402584833E+30</v>
      </c>
      <c r="EEH25" s="369"/>
      <c r="EEI25" s="369">
        <f t="shared" ref="EEI25" si="1756">EEG25*$C$25</f>
        <v>5.3372290466675303E+30</v>
      </c>
      <c r="EEJ25" s="369"/>
      <c r="EEK25" s="369">
        <f t="shared" ref="EEK25" si="1757">EEI25*$C$25</f>
        <v>5.5240320633008938E+30</v>
      </c>
      <c r="EEL25" s="369"/>
      <c r="EEM25" s="369">
        <f t="shared" ref="EEM25" si="1758">EEK25*$C$25</f>
        <v>5.7173731855164247E+30</v>
      </c>
      <c r="EEN25" s="369"/>
      <c r="EEO25" s="369">
        <f t="shared" ref="EEO25" si="1759">EEM25*$C$25</f>
        <v>5.9174812470094987E+30</v>
      </c>
      <c r="EEP25" s="369"/>
      <c r="EEQ25" s="369">
        <f t="shared" ref="EEQ25" si="1760">EEO25*$C$25</f>
        <v>6.1245930906548303E+30</v>
      </c>
      <c r="EER25" s="369"/>
      <c r="EES25" s="369">
        <f t="shared" ref="EES25" si="1761">EEQ25*$C$25</f>
        <v>6.3389538488277494E+30</v>
      </c>
      <c r="EET25" s="369"/>
      <c r="EEU25" s="369">
        <f t="shared" ref="EEU25" si="1762">EES25*$C$25</f>
        <v>6.5608172335367206E+30</v>
      </c>
      <c r="EEV25" s="369"/>
      <c r="EEW25" s="369">
        <f t="shared" ref="EEW25" si="1763">EEU25*$C$25</f>
        <v>6.790445836710505E+30</v>
      </c>
      <c r="EEX25" s="369"/>
      <c r="EEY25" s="369">
        <f t="shared" ref="EEY25" si="1764">EEW25*$C$25</f>
        <v>7.0281114409953726E+30</v>
      </c>
      <c r="EEZ25" s="369"/>
      <c r="EFA25" s="369">
        <f t="shared" ref="EFA25" si="1765">EEY25*$C$25</f>
        <v>7.2740953414302102E+30</v>
      </c>
      <c r="EFB25" s="369"/>
      <c r="EFC25" s="369">
        <f t="shared" ref="EFC25" si="1766">EFA25*$C$25</f>
        <v>7.5286886783802671E+30</v>
      </c>
      <c r="EFD25" s="369"/>
      <c r="EFE25" s="369">
        <f t="shared" ref="EFE25" si="1767">EFC25*$C$25</f>
        <v>7.792192782123576E+30</v>
      </c>
      <c r="EFF25" s="369"/>
      <c r="EFG25" s="369">
        <f t="shared" ref="EFG25" si="1768">EFE25*$C$25</f>
        <v>8.0649195294979007E+30</v>
      </c>
      <c r="EFH25" s="369"/>
      <c r="EFI25" s="369">
        <f t="shared" ref="EFI25" si="1769">EFG25*$C$25</f>
        <v>8.3471917130303269E+30</v>
      </c>
      <c r="EFJ25" s="369"/>
      <c r="EFK25" s="369">
        <f t="shared" ref="EFK25" si="1770">EFI25*$C$25</f>
        <v>8.6393434229863872E+30</v>
      </c>
      <c r="EFL25" s="369"/>
      <c r="EFM25" s="369">
        <f t="shared" ref="EFM25" si="1771">EFK25*$C$25</f>
        <v>8.9417204427909106E+30</v>
      </c>
      <c r="EFN25" s="369"/>
      <c r="EFO25" s="369">
        <f t="shared" ref="EFO25" si="1772">EFM25*$C$25</f>
        <v>9.2546806582885916E+30</v>
      </c>
      <c r="EFP25" s="369"/>
      <c r="EFQ25" s="369">
        <f t="shared" ref="EFQ25" si="1773">EFO25*$C$25</f>
        <v>9.5785944813286916E+30</v>
      </c>
      <c r="EFR25" s="369"/>
      <c r="EFS25" s="369">
        <f t="shared" ref="EFS25" si="1774">EFQ25*$C$25</f>
        <v>9.9138452881751946E+30</v>
      </c>
      <c r="EFT25" s="369"/>
      <c r="EFU25" s="369">
        <f t="shared" ref="EFU25" si="1775">EFS25*$C$25</f>
        <v>1.0260829873261325E+31</v>
      </c>
      <c r="EFV25" s="369"/>
      <c r="EFW25" s="369">
        <f t="shared" ref="EFW25" si="1776">EFU25*$C$25</f>
        <v>1.0619958918825472E+31</v>
      </c>
      <c r="EFX25" s="369"/>
      <c r="EFY25" s="369">
        <f t="shared" ref="EFY25" si="1777">EFW25*$C$25</f>
        <v>1.0991657480984362E+31</v>
      </c>
      <c r="EFZ25" s="369"/>
      <c r="EGA25" s="369">
        <f t="shared" ref="EGA25" si="1778">EFY25*$C$25</f>
        <v>1.1376365492818813E+31</v>
      </c>
      <c r="EGB25" s="369"/>
      <c r="EGC25" s="369">
        <f t="shared" ref="EGC25" si="1779">EGA25*$C$25</f>
        <v>1.177453828506747E+31</v>
      </c>
      <c r="EGD25" s="369"/>
      <c r="EGE25" s="369">
        <f t="shared" ref="EGE25" si="1780">EGC25*$C$25</f>
        <v>1.218664712504483E+31</v>
      </c>
      <c r="EGF25" s="369"/>
      <c r="EGG25" s="369">
        <f t="shared" ref="EGG25" si="1781">EGE25*$C$25</f>
        <v>1.2613179774421399E+31</v>
      </c>
      <c r="EGH25" s="369"/>
      <c r="EGI25" s="369">
        <f t="shared" ref="EGI25" si="1782">EGG25*$C$25</f>
        <v>1.3054641066526146E+31</v>
      </c>
      <c r="EGJ25" s="369"/>
      <c r="EGK25" s="369">
        <f t="shared" ref="EGK25" si="1783">EGI25*$C$25</f>
        <v>1.3511553503854561E+31</v>
      </c>
      <c r="EGL25" s="369"/>
      <c r="EGM25" s="369">
        <f t="shared" ref="EGM25" si="1784">EGK25*$C$25</f>
        <v>1.3984457876489469E+31</v>
      </c>
      <c r="EGN25" s="369"/>
      <c r="EGO25" s="369">
        <f t="shared" ref="EGO25" si="1785">EGM25*$C$25</f>
        <v>1.44739139021666E+31</v>
      </c>
      <c r="EGP25" s="369"/>
      <c r="EGQ25" s="369">
        <f t="shared" ref="EGQ25" si="1786">EGO25*$C$25</f>
        <v>1.4980500888742431E+31</v>
      </c>
      <c r="EGR25" s="369"/>
      <c r="EGS25" s="369">
        <f t="shared" ref="EGS25" si="1787">EGQ25*$C$25</f>
        <v>1.5504818419848415E+31</v>
      </c>
      <c r="EGT25" s="369"/>
      <c r="EGU25" s="369">
        <f t="shared" ref="EGU25" si="1788">EGS25*$C$25</f>
        <v>1.6047487064543109E+31</v>
      </c>
      <c r="EGV25" s="369"/>
      <c r="EGW25" s="369">
        <f t="shared" ref="EGW25" si="1789">EGU25*$C$25</f>
        <v>1.6609149111802116E+31</v>
      </c>
      <c r="EGX25" s="369"/>
      <c r="EGY25" s="369">
        <f t="shared" ref="EGY25" si="1790">EGW25*$C$25</f>
        <v>1.7190469330715189E+31</v>
      </c>
      <c r="EGZ25" s="369"/>
      <c r="EHA25" s="369">
        <f t="shared" ref="EHA25" si="1791">EGY25*$C$25</f>
        <v>1.7792135757290219E+31</v>
      </c>
      <c r="EHB25" s="369"/>
      <c r="EHC25" s="369">
        <f t="shared" ref="EHC25" si="1792">EHA25*$C$25</f>
        <v>1.8414860508795375E+31</v>
      </c>
      <c r="EHD25" s="369"/>
      <c r="EHE25" s="369">
        <f t="shared" ref="EHE25" si="1793">EHC25*$C$25</f>
        <v>1.905938062660321E+31</v>
      </c>
      <c r="EHF25" s="369"/>
      <c r="EHG25" s="369">
        <f t="shared" ref="EHG25" si="1794">EHE25*$C$25</f>
        <v>1.9726458948534322E+31</v>
      </c>
      <c r="EHH25" s="369"/>
      <c r="EHI25" s="369">
        <f t="shared" ref="EHI25" si="1795">EHG25*$C$25</f>
        <v>2.0416885011733022E+31</v>
      </c>
      <c r="EHJ25" s="369"/>
      <c r="EHK25" s="369">
        <f t="shared" ref="EHK25" si="1796">EHI25*$C$25</f>
        <v>2.1131475987143674E+31</v>
      </c>
      <c r="EHL25" s="369"/>
      <c r="EHM25" s="369">
        <f t="shared" ref="EHM25" si="1797">EHK25*$C$25</f>
        <v>2.18710776466937E+31</v>
      </c>
      <c r="EHN25" s="369"/>
      <c r="EHO25" s="369">
        <f t="shared" ref="EHO25" si="1798">EHM25*$C$25</f>
        <v>2.2636565364327977E+31</v>
      </c>
      <c r="EHP25" s="369"/>
      <c r="EHQ25" s="369">
        <f t="shared" ref="EHQ25" si="1799">EHO25*$C$25</f>
        <v>2.3428845152079452E+31</v>
      </c>
      <c r="EHR25" s="369"/>
      <c r="EHS25" s="369">
        <f t="shared" ref="EHS25" si="1800">EHQ25*$C$25</f>
        <v>2.424885473240223E+31</v>
      </c>
      <c r="EHT25" s="369"/>
      <c r="EHU25" s="369">
        <f t="shared" ref="EHU25" si="1801">EHS25*$C$25</f>
        <v>2.5097564648036306E+31</v>
      </c>
      <c r="EHV25" s="369"/>
      <c r="EHW25" s="369">
        <f t="shared" ref="EHW25" si="1802">EHU25*$C$25</f>
        <v>2.5975979410717573E+31</v>
      </c>
      <c r="EHX25" s="369"/>
      <c r="EHY25" s="369">
        <f t="shared" ref="EHY25" si="1803">EHW25*$C$25</f>
        <v>2.6885138690092685E+31</v>
      </c>
      <c r="EHZ25" s="369"/>
      <c r="EIA25" s="369">
        <f t="shared" ref="EIA25" si="1804">EHY25*$C$25</f>
        <v>2.7826118544245926E+31</v>
      </c>
      <c r="EIB25" s="369"/>
      <c r="EIC25" s="369">
        <f t="shared" ref="EIC25" si="1805">EIA25*$C$25</f>
        <v>2.8800032693294533E+31</v>
      </c>
      <c r="EID25" s="369"/>
      <c r="EIE25" s="369">
        <f t="shared" ref="EIE25" si="1806">EIC25*$C$25</f>
        <v>2.9808033837559838E+31</v>
      </c>
      <c r="EIF25" s="369"/>
      <c r="EIG25" s="369">
        <f t="shared" ref="EIG25" si="1807">EIE25*$C$25</f>
        <v>3.0851315021874428E+31</v>
      </c>
      <c r="EIH25" s="369"/>
      <c r="EII25" s="369">
        <f t="shared" ref="EII25" si="1808">EIG25*$C$25</f>
        <v>3.193111104764003E+31</v>
      </c>
      <c r="EIJ25" s="369"/>
      <c r="EIK25" s="369">
        <f t="shared" ref="EIK25" si="1809">EII25*$C$25</f>
        <v>3.3048699934307428E+31</v>
      </c>
      <c r="EIL25" s="369"/>
      <c r="EIM25" s="369">
        <f t="shared" ref="EIM25" si="1810">EIK25*$C$25</f>
        <v>3.4205404432008183E+31</v>
      </c>
      <c r="EIN25" s="369"/>
      <c r="EIO25" s="369">
        <f t="shared" ref="EIO25" si="1811">EIM25*$C$25</f>
        <v>3.5402593587128465E+31</v>
      </c>
      <c r="EIP25" s="369"/>
      <c r="EIQ25" s="369">
        <f t="shared" ref="EIQ25" si="1812">EIO25*$C$25</f>
        <v>3.6641684362677959E+31</v>
      </c>
      <c r="EIR25" s="369"/>
      <c r="EIS25" s="369">
        <f t="shared" ref="EIS25" si="1813">EIQ25*$C$25</f>
        <v>3.7924143315371686E+31</v>
      </c>
      <c r="EIT25" s="369"/>
      <c r="EIU25" s="369">
        <f t="shared" ref="EIU25" si="1814">EIS25*$C$25</f>
        <v>3.925148833140969E+31</v>
      </c>
      <c r="EIV25" s="369"/>
      <c r="EIW25" s="369">
        <f t="shared" ref="EIW25" si="1815">EIU25*$C$25</f>
        <v>4.062529042300903E+31</v>
      </c>
      <c r="EIX25" s="369"/>
      <c r="EIY25" s="369">
        <f t="shared" ref="EIY25" si="1816">EIW25*$C$25</f>
        <v>4.2047175587814339E+31</v>
      </c>
      <c r="EIZ25" s="369"/>
      <c r="EJA25" s="369">
        <f t="shared" ref="EJA25" si="1817">EIY25*$C$25</f>
        <v>4.3518826733387841E+31</v>
      </c>
      <c r="EJB25" s="369"/>
      <c r="EJC25" s="369">
        <f t="shared" ref="EJC25" si="1818">EJA25*$C$25</f>
        <v>4.5041985669056417E+31</v>
      </c>
      <c r="EJD25" s="369"/>
      <c r="EJE25" s="369">
        <f t="shared" ref="EJE25" si="1819">EJC25*$C$25</f>
        <v>4.6618455167473385E+31</v>
      </c>
      <c r="EJF25" s="369"/>
      <c r="EJG25" s="369">
        <f t="shared" ref="EJG25" si="1820">EJE25*$C$25</f>
        <v>4.8250101098334954E+31</v>
      </c>
      <c r="EJH25" s="369"/>
      <c r="EJI25" s="369">
        <f t="shared" ref="EJI25" si="1821">EJG25*$C$25</f>
        <v>4.9938854636776672E+31</v>
      </c>
      <c r="EJJ25" s="369"/>
      <c r="EJK25" s="369">
        <f t="shared" ref="EJK25" si="1822">EJI25*$C$25</f>
        <v>5.1686714549063849E+31</v>
      </c>
      <c r="EJL25" s="369"/>
      <c r="EJM25" s="369">
        <f t="shared" ref="EJM25" si="1823">EJK25*$C$25</f>
        <v>5.3495749558281078E+31</v>
      </c>
      <c r="EJN25" s="369"/>
      <c r="EJO25" s="369">
        <f t="shared" ref="EJO25" si="1824">EJM25*$C$25</f>
        <v>5.5368100792820911E+31</v>
      </c>
      <c r="EJP25" s="369"/>
      <c r="EJQ25" s="369">
        <f t="shared" ref="EJQ25" si="1825">EJO25*$C$25</f>
        <v>5.7305984320569638E+31</v>
      </c>
      <c r="EJR25" s="369"/>
      <c r="EJS25" s="369">
        <f t="shared" ref="EJS25" si="1826">EJQ25*$C$25</f>
        <v>5.9311693771789574E+31</v>
      </c>
      <c r="EJT25" s="369"/>
      <c r="EJU25" s="369">
        <f t="shared" ref="EJU25" si="1827">EJS25*$C$25</f>
        <v>6.1387603053802205E+31</v>
      </c>
      <c r="EJV25" s="369"/>
      <c r="EJW25" s="369">
        <f t="shared" ref="EJW25" si="1828">EJU25*$C$25</f>
        <v>6.3536169160685275E+31</v>
      </c>
      <c r="EJX25" s="369"/>
      <c r="EJY25" s="369">
        <f t="shared" ref="EJY25" si="1829">EJW25*$C$25</f>
        <v>6.5759935081309255E+31</v>
      </c>
      <c r="EJZ25" s="369"/>
      <c r="EKA25" s="369">
        <f t="shared" ref="EKA25" si="1830">EJY25*$C$25</f>
        <v>6.8061532809155071E+31</v>
      </c>
      <c r="EKB25" s="369"/>
      <c r="EKC25" s="369">
        <f t="shared" ref="EKC25" si="1831">EKA25*$C$25</f>
        <v>7.0443686457475492E+31</v>
      </c>
      <c r="EKD25" s="369"/>
      <c r="EKE25" s="369">
        <f t="shared" ref="EKE25" si="1832">EKC25*$C$25</f>
        <v>7.2909215483487133E+31</v>
      </c>
      <c r="EKF25" s="369"/>
      <c r="EKG25" s="369">
        <f t="shared" ref="EKG25" si="1833">EKE25*$C$25</f>
        <v>7.546103802540918E+31</v>
      </c>
      <c r="EKH25" s="369"/>
      <c r="EKI25" s="369">
        <f t="shared" ref="EKI25" si="1834">EKG25*$C$25</f>
        <v>7.8102174356298492E+31</v>
      </c>
      <c r="EKJ25" s="369"/>
      <c r="EKK25" s="369">
        <f t="shared" ref="EKK25" si="1835">EKI25*$C$25</f>
        <v>8.0835750458768933E+31</v>
      </c>
      <c r="EKL25" s="369"/>
      <c r="EKM25" s="369">
        <f t="shared" ref="EKM25" si="1836">EKK25*$C$25</f>
        <v>8.3665001724825837E+31</v>
      </c>
      <c r="EKN25" s="369"/>
      <c r="EKO25" s="369">
        <f t="shared" ref="EKO25" si="1837">EKM25*$C$25</f>
        <v>8.6593276785194744E+31</v>
      </c>
      <c r="EKP25" s="369"/>
      <c r="EKQ25" s="369">
        <f t="shared" ref="EKQ25" si="1838">EKO25*$C$25</f>
        <v>8.962404147267656E+31</v>
      </c>
      <c r="EKR25" s="369"/>
      <c r="EKS25" s="369">
        <f t="shared" ref="EKS25" si="1839">EKQ25*$C$25</f>
        <v>9.2760882924220231E+31</v>
      </c>
      <c r="EKT25" s="369"/>
      <c r="EKU25" s="369">
        <f t="shared" ref="EKU25" si="1840">EKS25*$C$25</f>
        <v>9.6007513826567926E+31</v>
      </c>
      <c r="EKV25" s="369"/>
      <c r="EKW25" s="369">
        <f t="shared" ref="EKW25" si="1841">EKU25*$C$25</f>
        <v>9.9367776810497802E+31</v>
      </c>
      <c r="EKX25" s="369"/>
      <c r="EKY25" s="369">
        <f t="shared" ref="EKY25" si="1842">EKW25*$C$25</f>
        <v>1.0284564899886521E+32</v>
      </c>
      <c r="EKZ25" s="369"/>
      <c r="ELA25" s="369">
        <f t="shared" ref="ELA25" si="1843">EKY25*$C$25</f>
        <v>1.0644524671382549E+32</v>
      </c>
      <c r="ELB25" s="369"/>
      <c r="ELC25" s="369">
        <f t="shared" ref="ELC25" si="1844">ELA25*$C$25</f>
        <v>1.1017083034880938E+32</v>
      </c>
      <c r="ELD25" s="369"/>
      <c r="ELE25" s="369">
        <f t="shared" ref="ELE25" si="1845">ELC25*$C$25</f>
        <v>1.140268094110177E+32</v>
      </c>
      <c r="ELF25" s="369"/>
      <c r="ELG25" s="369">
        <f t="shared" ref="ELG25" si="1846">ELE25*$C$25</f>
        <v>1.1801774774040331E+32</v>
      </c>
      <c r="ELH25" s="369"/>
      <c r="ELI25" s="369">
        <f t="shared" ref="ELI25" si="1847">ELG25*$C$25</f>
        <v>1.2214836891131741E+32</v>
      </c>
      <c r="ELJ25" s="369"/>
      <c r="ELK25" s="369">
        <f t="shared" ref="ELK25" si="1848">ELI25*$C$25</f>
        <v>1.2642356182321352E+32</v>
      </c>
      <c r="ELL25" s="369"/>
      <c r="ELM25" s="369">
        <f t="shared" ref="ELM25" si="1849">ELK25*$C$25</f>
        <v>1.3084838648702598E+32</v>
      </c>
      <c r="ELN25" s="369"/>
      <c r="ELO25" s="369">
        <f t="shared" ref="ELO25" si="1850">ELM25*$C$25</f>
        <v>1.3542808001407187E+32</v>
      </c>
      <c r="ELP25" s="369"/>
      <c r="ELQ25" s="369">
        <f t="shared" ref="ELQ25" si="1851">ELO25*$C$25</f>
        <v>1.4016806281456436E+32</v>
      </c>
      <c r="ELR25" s="369"/>
      <c r="ELS25" s="369">
        <f t="shared" ref="ELS25" si="1852">ELQ25*$C$25</f>
        <v>1.4507394501307411E+32</v>
      </c>
      <c r="ELT25" s="369"/>
      <c r="ELU25" s="369">
        <f t="shared" ref="ELU25" si="1853">ELS25*$C$25</f>
        <v>1.5015153308853168E+32</v>
      </c>
      <c r="ELV25" s="369"/>
      <c r="ELW25" s="369">
        <f t="shared" ref="ELW25" si="1854">ELU25*$C$25</f>
        <v>1.5540683674663029E+32</v>
      </c>
      <c r="ELX25" s="369"/>
      <c r="ELY25" s="369">
        <f t="shared" ref="ELY25" si="1855">ELW25*$C$25</f>
        <v>1.6084607603276234E+32</v>
      </c>
      <c r="ELZ25" s="369"/>
      <c r="EMA25" s="369">
        <f t="shared" ref="EMA25" si="1856">ELY25*$C$25</f>
        <v>1.6647568869390901E+32</v>
      </c>
      <c r="EMB25" s="369"/>
      <c r="EMC25" s="369">
        <f t="shared" ref="EMC25" si="1857">EMA25*$C$25</f>
        <v>1.7230233779819582E+32</v>
      </c>
      <c r="EMD25" s="369"/>
      <c r="EME25" s="369">
        <f t="shared" ref="EME25" si="1858">EMC25*$C$25</f>
        <v>1.7833291962113267E+32</v>
      </c>
      <c r="EMF25" s="369"/>
      <c r="EMG25" s="369">
        <f t="shared" ref="EMG25" si="1859">EME25*$C$25</f>
        <v>1.8457457180787229E+32</v>
      </c>
      <c r="EMH25" s="369"/>
      <c r="EMI25" s="369">
        <f t="shared" ref="EMI25" si="1860">EMG25*$C$25</f>
        <v>1.910346818211478E+32</v>
      </c>
      <c r="EMJ25" s="369"/>
      <c r="EMK25" s="369">
        <f t="shared" ref="EMK25" si="1861">EMI25*$C$25</f>
        <v>1.9772089568488795E+32</v>
      </c>
      <c r="EML25" s="369"/>
      <c r="EMM25" s="369">
        <f t="shared" ref="EMM25" si="1862">EMK25*$C$25</f>
        <v>2.0464112703385901E+32</v>
      </c>
      <c r="EMN25" s="369"/>
      <c r="EMO25" s="369">
        <f t="shared" ref="EMO25" si="1863">EMM25*$C$25</f>
        <v>2.1180356648004404E+32</v>
      </c>
      <c r="EMP25" s="369"/>
      <c r="EMQ25" s="369">
        <f t="shared" ref="EMQ25" si="1864">EMO25*$C$25</f>
        <v>2.1921669130684558E+32</v>
      </c>
      <c r="EMR25" s="369"/>
      <c r="EMS25" s="369">
        <f t="shared" ref="EMS25" si="1865">EMQ25*$C$25</f>
        <v>2.2688927550258515E+32</v>
      </c>
      <c r="EMT25" s="369"/>
      <c r="EMU25" s="369">
        <f t="shared" ref="EMU25" si="1866">EMS25*$C$25</f>
        <v>2.3483040014517562E+32</v>
      </c>
      <c r="EMV25" s="369"/>
      <c r="EMW25" s="369">
        <f t="shared" ref="EMW25" si="1867">EMU25*$C$25</f>
        <v>2.4304946415025675E+32</v>
      </c>
      <c r="EMX25" s="369"/>
      <c r="EMY25" s="369">
        <f t="shared" ref="EMY25" si="1868">EMW25*$C$25</f>
        <v>2.515561953955157E+32</v>
      </c>
      <c r="EMZ25" s="369"/>
      <c r="ENA25" s="369">
        <f t="shared" ref="ENA25" si="1869">EMY25*$C$25</f>
        <v>2.6036066223435873E+32</v>
      </c>
      <c r="ENB25" s="369"/>
      <c r="ENC25" s="369">
        <f t="shared" ref="ENC25" si="1870">ENA25*$C$25</f>
        <v>2.6947328541256126E+32</v>
      </c>
      <c r="END25" s="369"/>
      <c r="ENE25" s="369">
        <f t="shared" ref="ENE25" si="1871">ENC25*$C$25</f>
        <v>2.7890485040200089E+32</v>
      </c>
      <c r="ENF25" s="369"/>
      <c r="ENG25" s="369">
        <f t="shared" ref="ENG25" si="1872">ENE25*$C$25</f>
        <v>2.8866652016607092E+32</v>
      </c>
      <c r="ENH25" s="369"/>
      <c r="ENI25" s="369">
        <f t="shared" ref="ENI25" si="1873">ENG25*$C$25</f>
        <v>2.9876984837188337E+32</v>
      </c>
      <c r="ENJ25" s="369"/>
      <c r="ENK25" s="369">
        <f t="shared" ref="ENK25" si="1874">ENI25*$C$25</f>
        <v>3.0922679306489926E+32</v>
      </c>
      <c r="ENL25" s="369"/>
      <c r="ENM25" s="369">
        <f t="shared" ref="ENM25" si="1875">ENK25*$C$25</f>
        <v>3.2004973082217072E+32</v>
      </c>
      <c r="ENN25" s="369"/>
      <c r="ENO25" s="369">
        <f t="shared" ref="ENO25" si="1876">ENM25*$C$25</f>
        <v>3.3125147140094668E+32</v>
      </c>
      <c r="ENP25" s="369"/>
      <c r="ENQ25" s="369">
        <f t="shared" ref="ENQ25" si="1877">ENO25*$C$25</f>
        <v>3.4284527289997981E+32</v>
      </c>
      <c r="ENR25" s="369"/>
      <c r="ENS25" s="369">
        <f t="shared" ref="ENS25" si="1878">ENQ25*$C$25</f>
        <v>3.5484485745147906E+32</v>
      </c>
      <c r="ENT25" s="369"/>
      <c r="ENU25" s="369">
        <f t="shared" ref="ENU25" si="1879">ENS25*$C$25</f>
        <v>3.6726442746228077E+32</v>
      </c>
      <c r="ENV25" s="369"/>
      <c r="ENW25" s="369">
        <f t="shared" ref="ENW25" si="1880">ENU25*$C$25</f>
        <v>3.8011868242346053E+32</v>
      </c>
      <c r="ENX25" s="369"/>
      <c r="ENY25" s="369">
        <f t="shared" ref="ENY25" si="1881">ENW25*$C$25</f>
        <v>3.9342283630828159E+32</v>
      </c>
      <c r="ENZ25" s="369"/>
      <c r="EOA25" s="369">
        <f t="shared" ref="EOA25" si="1882">ENY25*$C$25</f>
        <v>4.0719263557907138E+32</v>
      </c>
      <c r="EOB25" s="369"/>
      <c r="EOC25" s="369">
        <f t="shared" ref="EOC25" si="1883">EOA25*$C$25</f>
        <v>4.2144437782433884E+32</v>
      </c>
      <c r="EOD25" s="369"/>
      <c r="EOE25" s="369">
        <f t="shared" ref="EOE25" si="1884">EOC25*$C$25</f>
        <v>4.3619493104819066E+32</v>
      </c>
      <c r="EOF25" s="369"/>
      <c r="EOG25" s="369">
        <f t="shared" ref="EOG25" si="1885">EOE25*$C$25</f>
        <v>4.5146175363487729E+32</v>
      </c>
      <c r="EOH25" s="369"/>
      <c r="EOI25" s="369">
        <f t="shared" ref="EOI25" si="1886">EOG25*$C$25</f>
        <v>4.6726291501209798E+32</v>
      </c>
      <c r="EOJ25" s="369"/>
      <c r="EOK25" s="369">
        <f t="shared" ref="EOK25" si="1887">EOI25*$C$25</f>
        <v>4.8361711703752135E+32</v>
      </c>
      <c r="EOL25" s="369"/>
      <c r="EOM25" s="369">
        <f t="shared" ref="EOM25" si="1888">EOK25*$C$25</f>
        <v>5.0054371613383459E+32</v>
      </c>
      <c r="EON25" s="369"/>
      <c r="EOO25" s="369">
        <f t="shared" ref="EOO25" si="1889">EOM25*$C$25</f>
        <v>5.1806274619851876E+32</v>
      </c>
      <c r="EOP25" s="369"/>
      <c r="EOQ25" s="369">
        <f t="shared" ref="EOQ25" si="1890">EOO25*$C$25</f>
        <v>5.3619494231546687E+32</v>
      </c>
      <c r="EOR25" s="369"/>
      <c r="EOS25" s="369">
        <f t="shared" ref="EOS25" si="1891">EOQ25*$C$25</f>
        <v>5.5496176529650816E+32</v>
      </c>
      <c r="EOT25" s="369"/>
      <c r="EOU25" s="369">
        <f t="shared" ref="EOU25" si="1892">EOS25*$C$25</f>
        <v>5.7438542708188591E+32</v>
      </c>
      <c r="EOV25" s="369"/>
      <c r="EOW25" s="369">
        <f t="shared" ref="EOW25" si="1893">EOU25*$C$25</f>
        <v>5.9448891702975189E+32</v>
      </c>
      <c r="EOX25" s="369"/>
      <c r="EOY25" s="369">
        <f t="shared" ref="EOY25" si="1894">EOW25*$C$25</f>
        <v>6.1529602912579315E+32</v>
      </c>
      <c r="EOZ25" s="369"/>
      <c r="EPA25" s="369">
        <f t="shared" ref="EPA25" si="1895">EOY25*$C$25</f>
        <v>6.3683139014519588E+32</v>
      </c>
      <c r="EPB25" s="369"/>
      <c r="EPC25" s="369">
        <f t="shared" ref="EPC25" si="1896">EPA25*$C$25</f>
        <v>6.5912048880027762E+32</v>
      </c>
      <c r="EPD25" s="369"/>
      <c r="EPE25" s="369">
        <f t="shared" ref="EPE25" si="1897">EPC25*$C$25</f>
        <v>6.8218970590828735E+32</v>
      </c>
      <c r="EPF25" s="369"/>
      <c r="EPG25" s="369">
        <f t="shared" ref="EPG25" si="1898">EPE25*$C$25</f>
        <v>7.0606634561507729E+32</v>
      </c>
      <c r="EPH25" s="369"/>
      <c r="EPI25" s="369">
        <f t="shared" ref="EPI25" si="1899">EPG25*$C$25</f>
        <v>7.3077866771160499E+32</v>
      </c>
      <c r="EPJ25" s="369"/>
      <c r="EPK25" s="369">
        <f t="shared" ref="EPK25" si="1900">EPI25*$C$25</f>
        <v>7.5635592108151109E+32</v>
      </c>
      <c r="EPL25" s="369"/>
      <c r="EPM25" s="369">
        <f t="shared" ref="EPM25" si="1901">EPK25*$C$25</f>
        <v>7.8282837831936395E+32</v>
      </c>
      <c r="EPN25" s="369"/>
      <c r="EPO25" s="369">
        <f t="shared" ref="EPO25" si="1902">EPM25*$C$25</f>
        <v>8.102273715605416E+32</v>
      </c>
      <c r="EPP25" s="369"/>
      <c r="EPQ25" s="369">
        <f t="shared" ref="EPQ25" si="1903">EPO25*$C$25</f>
        <v>8.3858532956516047E+32</v>
      </c>
      <c r="EPR25" s="369"/>
      <c r="EPS25" s="369">
        <f t="shared" ref="EPS25" si="1904">EPQ25*$C$25</f>
        <v>8.6793581609994102E+32</v>
      </c>
      <c r="EPT25" s="369"/>
      <c r="EPU25" s="369">
        <f t="shared" ref="EPU25" si="1905">EPS25*$C$25</f>
        <v>8.9831356966343883E+32</v>
      </c>
      <c r="EPV25" s="369"/>
      <c r="EPW25" s="369">
        <f t="shared" ref="EPW25" si="1906">EPU25*$C$25</f>
        <v>9.2975454460165916E+32</v>
      </c>
      <c r="EPX25" s="369"/>
      <c r="EPY25" s="369">
        <f t="shared" ref="EPY25" si="1907">EPW25*$C$25</f>
        <v>9.6229595366271719E+32</v>
      </c>
      <c r="EPZ25" s="369"/>
      <c r="EQA25" s="369">
        <f t="shared" ref="EQA25" si="1908">EPY25*$C$25</f>
        <v>9.9597631204091218E+32</v>
      </c>
      <c r="EQB25" s="369"/>
      <c r="EQC25" s="369">
        <f t="shared" ref="EQC25" si="1909">EQA25*$C$25</f>
        <v>1.0308354829623441E+33</v>
      </c>
      <c r="EQD25" s="369"/>
      <c r="EQE25" s="369">
        <f t="shared" ref="EQE25" si="1910">EQC25*$C$25</f>
        <v>1.0669147248660261E+33</v>
      </c>
      <c r="EQF25" s="369"/>
      <c r="EQG25" s="369">
        <f t="shared" ref="EQG25" si="1911">EQE25*$C$25</f>
        <v>1.1042567402363369E+33</v>
      </c>
      <c r="EQH25" s="369"/>
      <c r="EQI25" s="369">
        <f t="shared" ref="EQI25" si="1912">EQG25*$C$25</f>
        <v>1.1429057261446086E+33</v>
      </c>
      <c r="EQJ25" s="369"/>
      <c r="EQK25" s="369">
        <f t="shared" ref="EQK25" si="1913">EQI25*$C$25</f>
        <v>1.1829074265596698E+33</v>
      </c>
      <c r="EQL25" s="369"/>
      <c r="EQM25" s="369">
        <f t="shared" ref="EQM25" si="1914">EQK25*$C$25</f>
        <v>1.2243091864892581E+33</v>
      </c>
      <c r="EQN25" s="369"/>
      <c r="EQO25" s="369">
        <f t="shared" ref="EQO25" si="1915">EQM25*$C$25</f>
        <v>1.267160008016382E+33</v>
      </c>
      <c r="EQP25" s="369"/>
      <c r="EQQ25" s="369">
        <f t="shared" ref="EQQ25" si="1916">EQO25*$C$25</f>
        <v>1.3115106082969553E+33</v>
      </c>
      <c r="EQR25" s="369"/>
      <c r="EQS25" s="369">
        <f t="shared" ref="EQS25" si="1917">EQQ25*$C$25</f>
        <v>1.3574134795873486E+33</v>
      </c>
      <c r="EQT25" s="369"/>
      <c r="EQU25" s="369">
        <f t="shared" ref="EQU25" si="1918">EQS25*$C$25</f>
        <v>1.4049229513729056E+33</v>
      </c>
      <c r="EQV25" s="369"/>
      <c r="EQW25" s="369">
        <f t="shared" ref="EQW25" si="1919">EQU25*$C$25</f>
        <v>1.4540952546709572E+33</v>
      </c>
      <c r="EQX25" s="369"/>
      <c r="EQY25" s="369">
        <f t="shared" ref="EQY25" si="1920">EQW25*$C$25</f>
        <v>1.5049885885844405E+33</v>
      </c>
      <c r="EQZ25" s="369"/>
      <c r="ERA25" s="369">
        <f t="shared" ref="ERA25" si="1921">EQY25*$C$25</f>
        <v>1.5576631891848959E+33</v>
      </c>
      <c r="ERB25" s="369"/>
      <c r="ERC25" s="369">
        <f t="shared" ref="ERC25" si="1922">ERA25*$C$25</f>
        <v>1.612181400806367E+33</v>
      </c>
      <c r="ERD25" s="369"/>
      <c r="ERE25" s="369">
        <f t="shared" ref="ERE25" si="1923">ERC25*$C$25</f>
        <v>1.6686077498345897E+33</v>
      </c>
      <c r="ERF25" s="369"/>
      <c r="ERG25" s="369">
        <f t="shared" ref="ERG25" si="1924">ERE25*$C$25</f>
        <v>1.7270090210788001E+33</v>
      </c>
      <c r="ERH25" s="369"/>
      <c r="ERI25" s="369">
        <f t="shared" ref="ERI25" si="1925">ERG25*$C$25</f>
        <v>1.787454336816558E+33</v>
      </c>
      <c r="ERJ25" s="369"/>
      <c r="ERK25" s="369">
        <f t="shared" ref="ERK25" si="1926">ERI25*$C$25</f>
        <v>1.8500152386051373E+33</v>
      </c>
      <c r="ERL25" s="369"/>
      <c r="ERM25" s="369">
        <f t="shared" ref="ERM25" si="1927">ERK25*$C$25</f>
        <v>1.914765771956317E+33</v>
      </c>
      <c r="ERN25" s="369"/>
      <c r="ERO25" s="369">
        <f t="shared" ref="ERO25" si="1928">ERM25*$C$25</f>
        <v>1.981782573974788E+33</v>
      </c>
      <c r="ERP25" s="369"/>
      <c r="ERQ25" s="369">
        <f t="shared" ref="ERQ25" si="1929">ERO25*$C$25</f>
        <v>2.0511449640639054E+33</v>
      </c>
      <c r="ERR25" s="369"/>
      <c r="ERS25" s="369">
        <f t="shared" ref="ERS25" si="1930">ERQ25*$C$25</f>
        <v>2.122935037806142E+33</v>
      </c>
      <c r="ERT25" s="369"/>
      <c r="ERU25" s="369">
        <f t="shared" ref="ERU25" si="1931">ERS25*$C$25</f>
        <v>2.1972377641293567E+33</v>
      </c>
      <c r="ERV25" s="369"/>
      <c r="ERW25" s="369">
        <f t="shared" ref="ERW25" si="1932">ERU25*$C$25</f>
        <v>2.2741410858738839E+33</v>
      </c>
      <c r="ERX25" s="369"/>
      <c r="ERY25" s="369">
        <f t="shared" ref="ERY25" si="1933">ERW25*$C$25</f>
        <v>2.3537360238794696E+33</v>
      </c>
      <c r="ERZ25" s="369"/>
      <c r="ESA25" s="369">
        <f t="shared" ref="ESA25" si="1934">ERY25*$C$25</f>
        <v>2.4361167847152509E+33</v>
      </c>
      <c r="ESB25" s="369"/>
      <c r="ESC25" s="369">
        <f t="shared" ref="ESC25" si="1935">ESA25*$C$25</f>
        <v>2.5213808721802844E+33</v>
      </c>
      <c r="ESD25" s="369"/>
      <c r="ESE25" s="369">
        <f t="shared" ref="ESE25" si="1936">ESC25*$C$25</f>
        <v>2.6096292027065943E+33</v>
      </c>
      <c r="ESF25" s="369"/>
      <c r="ESG25" s="369">
        <f t="shared" ref="ESG25" si="1937">ESE25*$C$25</f>
        <v>2.7009662248013246E+33</v>
      </c>
      <c r="ESH25" s="369"/>
      <c r="ESI25" s="369">
        <f t="shared" ref="ESI25" si="1938">ESG25*$C$25</f>
        <v>2.7955000426693705E+33</v>
      </c>
      <c r="ESJ25" s="369"/>
      <c r="ESK25" s="369">
        <f t="shared" ref="ESK25" si="1939">ESI25*$C$25</f>
        <v>2.8933425441627983E+33</v>
      </c>
      <c r="ESL25" s="369"/>
      <c r="ESM25" s="369">
        <f t="shared" ref="ESM25" si="1940">ESK25*$C$25</f>
        <v>2.994609533208496E+33</v>
      </c>
      <c r="ESN25" s="369"/>
      <c r="ESO25" s="369">
        <f t="shared" ref="ESO25" si="1941">ESM25*$C$25</f>
        <v>3.0994208668707932E+33</v>
      </c>
      <c r="ESP25" s="369"/>
      <c r="ESQ25" s="369">
        <f t="shared" ref="ESQ25" si="1942">ESO25*$C$25</f>
        <v>3.2079005972112708E+33</v>
      </c>
      <c r="ESR25" s="369"/>
      <c r="ESS25" s="369">
        <f t="shared" ref="ESS25" si="1943">ESQ25*$C$25</f>
        <v>3.320177118113665E+33</v>
      </c>
      <c r="EST25" s="369"/>
      <c r="ESU25" s="369">
        <f t="shared" ref="ESU25" si="1944">ESS25*$C$25</f>
        <v>3.4363833172476428E+33</v>
      </c>
      <c r="ESV25" s="369"/>
      <c r="ESW25" s="369">
        <f t="shared" ref="ESW25" si="1945">ESU25*$C$25</f>
        <v>3.5566567333513098E+33</v>
      </c>
      <c r="ESX25" s="369"/>
      <c r="ESY25" s="369">
        <f t="shared" ref="ESY25" si="1946">ESW25*$C$25</f>
        <v>3.6811397190186053E+33</v>
      </c>
      <c r="ESZ25" s="369"/>
      <c r="ETA25" s="369">
        <f t="shared" ref="ETA25" si="1947">ESY25*$C$25</f>
        <v>3.8099796091842562E+33</v>
      </c>
      <c r="ETB25" s="369"/>
      <c r="ETC25" s="369">
        <f t="shared" ref="ETC25" si="1948">ETA25*$C$25</f>
        <v>3.9433288955057049E+33</v>
      </c>
      <c r="ETD25" s="369"/>
      <c r="ETE25" s="369">
        <f t="shared" ref="ETE25" si="1949">ETC25*$C$25</f>
        <v>4.0813454068484044E+33</v>
      </c>
      <c r="ETF25" s="369"/>
      <c r="ETG25" s="369">
        <f t="shared" ref="ETG25" si="1950">ETE25*$C$25</f>
        <v>4.2241924960880983E+33</v>
      </c>
      <c r="ETH25" s="369"/>
      <c r="ETI25" s="369">
        <f t="shared" ref="ETI25" si="1951">ETG25*$C$25</f>
        <v>4.3720392334511816E+33</v>
      </c>
      <c r="ETJ25" s="369"/>
      <c r="ETK25" s="369">
        <f t="shared" ref="ETK25" si="1952">ETI25*$C$25</f>
        <v>4.5250606066219728E+33</v>
      </c>
      <c r="ETL25" s="369"/>
      <c r="ETM25" s="369">
        <f t="shared" ref="ETM25" si="1953">ETK25*$C$25</f>
        <v>4.6834377278537415E+33</v>
      </c>
      <c r="ETN25" s="369"/>
      <c r="ETO25" s="369">
        <f t="shared" ref="ETO25" si="1954">ETM25*$C$25</f>
        <v>4.8473580483286221E+33</v>
      </c>
      <c r="ETP25" s="369"/>
      <c r="ETQ25" s="369">
        <f t="shared" ref="ETQ25" si="1955">ETO25*$C$25</f>
        <v>5.0170155800201237E+33</v>
      </c>
      <c r="ETR25" s="369"/>
      <c r="ETS25" s="369">
        <f t="shared" ref="ETS25" si="1956">ETQ25*$C$25</f>
        <v>5.1926111253208276E+33</v>
      </c>
      <c r="ETT25" s="369"/>
      <c r="ETU25" s="369">
        <f t="shared" ref="ETU25" si="1957">ETS25*$C$25</f>
        <v>5.3743525147070557E+33</v>
      </c>
      <c r="ETV25" s="369"/>
      <c r="ETW25" s="369">
        <f t="shared" ref="ETW25" si="1958">ETU25*$C$25</f>
        <v>5.5624548527218026E+33</v>
      </c>
      <c r="ETX25" s="369"/>
      <c r="ETY25" s="369">
        <f t="shared" ref="ETY25" si="1959">ETW25*$C$25</f>
        <v>5.7571407725670652E+33</v>
      </c>
      <c r="ETZ25" s="369"/>
      <c r="EUA25" s="369">
        <f t="shared" ref="EUA25" si="1960">ETY25*$C$25</f>
        <v>5.958640699606912E+33</v>
      </c>
      <c r="EUB25" s="369"/>
      <c r="EUC25" s="369">
        <f t="shared" ref="EUC25" si="1961">EUA25*$C$25</f>
        <v>6.1671931240931538E+33</v>
      </c>
      <c r="EUD25" s="369"/>
      <c r="EUE25" s="369">
        <f t="shared" ref="EUE25" si="1962">EUC25*$C$25</f>
        <v>6.3830448834364143E+33</v>
      </c>
      <c r="EUF25" s="369"/>
      <c r="EUG25" s="369">
        <f t="shared" ref="EUG25" si="1963">EUE25*$C$25</f>
        <v>6.6064514543566878E+33</v>
      </c>
      <c r="EUH25" s="369"/>
      <c r="EUI25" s="369">
        <f t="shared" ref="EUI25" si="1964">EUG25*$C$25</f>
        <v>6.8376772552591717E+33</v>
      </c>
      <c r="EUJ25" s="369"/>
      <c r="EUK25" s="369">
        <f t="shared" ref="EUK25" si="1965">EUI25*$C$25</f>
        <v>7.0769959591932427E+33</v>
      </c>
      <c r="EUL25" s="369"/>
      <c r="EUM25" s="369">
        <f t="shared" ref="EUM25" si="1966">EUK25*$C$25</f>
        <v>7.3246908177650055E+33</v>
      </c>
      <c r="EUN25" s="369"/>
      <c r="EUO25" s="369">
        <f t="shared" ref="EUO25" si="1967">EUM25*$C$25</f>
        <v>7.5810549963867801E+33</v>
      </c>
      <c r="EUP25" s="369"/>
      <c r="EUQ25" s="369">
        <f t="shared" ref="EUQ25" si="1968">EUO25*$C$25</f>
        <v>7.8463919212603166E+33</v>
      </c>
      <c r="EUR25" s="369"/>
      <c r="EUS25" s="369">
        <f t="shared" ref="EUS25" si="1969">EUQ25*$C$25</f>
        <v>8.1210156385044275E+33</v>
      </c>
      <c r="EUT25" s="369"/>
      <c r="EUU25" s="369">
        <f t="shared" ref="EUU25" si="1970">EUS25*$C$25</f>
        <v>8.4052511858520823E+33</v>
      </c>
      <c r="EUV25" s="369"/>
      <c r="EUW25" s="369">
        <f t="shared" ref="EUW25" si="1971">EUU25*$C$25</f>
        <v>8.6994349773569048E+33</v>
      </c>
      <c r="EUX25" s="369"/>
      <c r="EUY25" s="369">
        <f t="shared" ref="EUY25" si="1972">EUW25*$C$25</f>
        <v>9.0039152015643956E+33</v>
      </c>
      <c r="EUZ25" s="369"/>
      <c r="EVA25" s="369">
        <f t="shared" ref="EVA25" si="1973">EUY25*$C$25</f>
        <v>9.3190522336191488E+33</v>
      </c>
      <c r="EVB25" s="369"/>
      <c r="EVC25" s="369">
        <f t="shared" ref="EVC25" si="1974">EVA25*$C$25</f>
        <v>9.6452190617958183E+33</v>
      </c>
      <c r="EVD25" s="369"/>
      <c r="EVE25" s="369">
        <f t="shared" ref="EVE25" si="1975">EVC25*$C$25</f>
        <v>9.9828017289586713E+33</v>
      </c>
      <c r="EVF25" s="369"/>
      <c r="EVG25" s="369">
        <f t="shared" ref="EVG25" si="1976">EVE25*$C$25</f>
        <v>1.0332199789472223E+34</v>
      </c>
      <c r="EVH25" s="369"/>
      <c r="EVI25" s="369">
        <f t="shared" ref="EVI25" si="1977">EVG25*$C$25</f>
        <v>1.0693826782103751E+34</v>
      </c>
      <c r="EVJ25" s="369"/>
      <c r="EVK25" s="369">
        <f t="shared" ref="EVK25" si="1978">EVI25*$C$25</f>
        <v>1.106811071947738E+34</v>
      </c>
      <c r="EVL25" s="369"/>
      <c r="EVM25" s="369">
        <f t="shared" ref="EVM25" si="1979">EVK25*$C$25</f>
        <v>1.1455494594659087E+34</v>
      </c>
      <c r="EVN25" s="369"/>
      <c r="EVO25" s="369">
        <f t="shared" ref="EVO25" si="1980">EVM25*$C$25</f>
        <v>1.1856436905472153E+34</v>
      </c>
      <c r="EVP25" s="369"/>
      <c r="EVQ25" s="369">
        <f t="shared" ref="EVQ25" si="1981">EVO25*$C$25</f>
        <v>1.2271412197163678E+34</v>
      </c>
      <c r="EVR25" s="369"/>
      <c r="EVS25" s="369">
        <f t="shared" ref="EVS25" si="1982">EVQ25*$C$25</f>
        <v>1.2700911624064406E+34</v>
      </c>
      <c r="EVT25" s="369"/>
      <c r="EVU25" s="369">
        <f t="shared" ref="EVU25" si="1983">EVS25*$C$25</f>
        <v>1.3145443530906659E+34</v>
      </c>
      <c r="EVV25" s="369"/>
      <c r="EVW25" s="369">
        <f t="shared" ref="EVW25" si="1984">EVU25*$C$25</f>
        <v>1.3605534054488391E+34</v>
      </c>
      <c r="EVX25" s="369"/>
      <c r="EVY25" s="369">
        <f t="shared" ref="EVY25" si="1985">EVW25*$C$25</f>
        <v>1.4081727746395484E+34</v>
      </c>
      <c r="EVZ25" s="369"/>
      <c r="EWA25" s="369">
        <f t="shared" ref="EWA25" si="1986">EVY25*$C$25</f>
        <v>1.4574588217519325E+34</v>
      </c>
      <c r="EWB25" s="369"/>
      <c r="EWC25" s="369">
        <f t="shared" ref="EWC25" si="1987">EWA25*$C$25</f>
        <v>1.5084698805132501E+34</v>
      </c>
      <c r="EWD25" s="369"/>
      <c r="EWE25" s="369">
        <f t="shared" ref="EWE25" si="1988">EWC25*$C$25</f>
        <v>1.5612663263312138E+34</v>
      </c>
      <c r="EWF25" s="369"/>
      <c r="EWG25" s="369">
        <f t="shared" ref="EWG25" si="1989">EWE25*$C$25</f>
        <v>1.615910647752806E+34</v>
      </c>
      <c r="EWH25" s="369"/>
      <c r="EWI25" s="369">
        <f t="shared" ref="EWI25" si="1990">EWG25*$C$25</f>
        <v>1.6724675204241542E+34</v>
      </c>
      <c r="EWJ25" s="369"/>
      <c r="EWK25" s="369">
        <f t="shared" ref="EWK25" si="1991">EWI25*$C$25</f>
        <v>1.7310038836389994E+34</v>
      </c>
      <c r="EWL25" s="369"/>
      <c r="EWM25" s="369">
        <f t="shared" ref="EWM25" si="1992">EWK25*$C$25</f>
        <v>1.7915890195663642E+34</v>
      </c>
      <c r="EWN25" s="369"/>
      <c r="EWO25" s="369">
        <f t="shared" ref="EWO25" si="1993">EWM25*$C$25</f>
        <v>1.8542946352511868E+34</v>
      </c>
      <c r="EWP25" s="369"/>
      <c r="EWQ25" s="369">
        <f t="shared" ref="EWQ25" si="1994">EWO25*$C$25</f>
        <v>1.9191949474849782E+34</v>
      </c>
      <c r="EWR25" s="369"/>
      <c r="EWS25" s="369">
        <f t="shared" ref="EWS25" si="1995">EWQ25*$C$25</f>
        <v>1.9863667706469524E+34</v>
      </c>
      <c r="EWT25" s="369"/>
      <c r="EWU25" s="369">
        <f t="shared" ref="EWU25" si="1996">EWS25*$C$25</f>
        <v>2.0558896076195955E+34</v>
      </c>
      <c r="EWV25" s="369"/>
      <c r="EWW25" s="369">
        <f t="shared" ref="EWW25" si="1997">EWU25*$C$25</f>
        <v>2.1278457438862813E+34</v>
      </c>
      <c r="EWX25" s="369"/>
      <c r="EWY25" s="369">
        <f t="shared" ref="EWY25" si="1998">EWW25*$C$25</f>
        <v>2.2023203449223008E+34</v>
      </c>
      <c r="EWZ25" s="369"/>
      <c r="EXA25" s="369">
        <f t="shared" ref="EXA25" si="1999">EWY25*$C$25</f>
        <v>2.2794015569945809E+34</v>
      </c>
      <c r="EXB25" s="369"/>
      <c r="EXC25" s="369">
        <f t="shared" ref="EXC25" si="2000">EXA25*$C$25</f>
        <v>2.359180611489391E+34</v>
      </c>
      <c r="EXD25" s="369"/>
      <c r="EXE25" s="369">
        <f t="shared" ref="EXE25" si="2001">EXC25*$C$25</f>
        <v>2.4417519328915194E+34</v>
      </c>
      <c r="EXF25" s="369"/>
      <c r="EXG25" s="369">
        <f t="shared" ref="EXG25" si="2002">EXE25*$C$25</f>
        <v>2.5272132505427224E+34</v>
      </c>
      <c r="EXH25" s="369"/>
      <c r="EXI25" s="369">
        <f t="shared" ref="EXI25" si="2003">EXG25*$C$25</f>
        <v>2.6156657143117176E+34</v>
      </c>
      <c r="EXJ25" s="369"/>
      <c r="EXK25" s="369">
        <f t="shared" ref="EXK25" si="2004">EXI25*$C$25</f>
        <v>2.7072140143126273E+34</v>
      </c>
      <c r="EXL25" s="369"/>
      <c r="EXM25" s="369">
        <f t="shared" ref="EXM25" si="2005">EXK25*$C$25</f>
        <v>2.8019665048135689E+34</v>
      </c>
      <c r="EXN25" s="369"/>
      <c r="EXO25" s="369">
        <f t="shared" ref="EXO25" si="2006">EXM25*$C$25</f>
        <v>2.9000353324820438E+34</v>
      </c>
      <c r="EXP25" s="369"/>
      <c r="EXQ25" s="369">
        <f t="shared" ref="EXQ25" si="2007">EXO25*$C$25</f>
        <v>3.0015365691189149E+34</v>
      </c>
      <c r="EXR25" s="369"/>
      <c r="EXS25" s="369">
        <f t="shared" ref="EXS25" si="2008">EXQ25*$C$25</f>
        <v>3.1065903490380769E+34</v>
      </c>
      <c r="EXT25" s="369"/>
      <c r="EXU25" s="369">
        <f t="shared" ref="EXU25" si="2009">EXS25*$C$25</f>
        <v>3.2153210112544092E+34</v>
      </c>
      <c r="EXV25" s="369"/>
      <c r="EXW25" s="369">
        <f t="shared" ref="EXW25" si="2010">EXU25*$C$25</f>
        <v>3.3278572466483133E+34</v>
      </c>
      <c r="EXX25" s="369"/>
      <c r="EXY25" s="369">
        <f t="shared" ref="EXY25" si="2011">EXW25*$C$25</f>
        <v>3.4443322502810043E+34</v>
      </c>
      <c r="EXZ25" s="369"/>
      <c r="EYA25" s="369">
        <f t="shared" ref="EYA25" si="2012">EXY25*$C$25</f>
        <v>3.5648838790408391E+34</v>
      </c>
      <c r="EYB25" s="369"/>
      <c r="EYC25" s="369">
        <f t="shared" ref="EYC25" si="2013">EYA25*$C$25</f>
        <v>3.689654814807268E+34</v>
      </c>
      <c r="EYD25" s="369"/>
      <c r="EYE25" s="369">
        <f t="shared" ref="EYE25" si="2014">EYC25*$C$25</f>
        <v>3.818792733325522E+34</v>
      </c>
      <c r="EYF25" s="369"/>
      <c r="EYG25" s="369">
        <f t="shared" ref="EYG25" si="2015">EYE25*$C$25</f>
        <v>3.9524504789919151E+34</v>
      </c>
      <c r="EYH25" s="369"/>
      <c r="EYI25" s="369">
        <f t="shared" ref="EYI25" si="2016">EYG25*$C$25</f>
        <v>4.0907862457566319E+34</v>
      </c>
      <c r="EYJ25" s="369"/>
      <c r="EYK25" s="369">
        <f t="shared" ref="EYK25" si="2017">EYI25*$C$25</f>
        <v>4.2339637643581135E+34</v>
      </c>
      <c r="EYL25" s="369"/>
      <c r="EYM25" s="369">
        <f t="shared" ref="EYM25" si="2018">EYK25*$C$25</f>
        <v>4.3821524961106475E+34</v>
      </c>
      <c r="EYN25" s="369"/>
      <c r="EYO25" s="369">
        <f t="shared" ref="EYO25" si="2019">EYM25*$C$25</f>
        <v>4.5355278334745202E+34</v>
      </c>
      <c r="EYP25" s="369"/>
      <c r="EYQ25" s="369">
        <f t="shared" ref="EYQ25" si="2020">EYO25*$C$25</f>
        <v>4.6942713076461283E+34</v>
      </c>
      <c r="EYR25" s="369"/>
      <c r="EYS25" s="369">
        <f t="shared" ref="EYS25" si="2021">EYQ25*$C$25</f>
        <v>4.8585708034137422E+34</v>
      </c>
      <c r="EYT25" s="369"/>
      <c r="EYU25" s="369">
        <f t="shared" ref="EYU25" si="2022">EYS25*$C$25</f>
        <v>5.0286207815332225E+34</v>
      </c>
      <c r="EYV25" s="369"/>
      <c r="EYW25" s="369">
        <f t="shared" ref="EYW25" si="2023">EYU25*$C$25</f>
        <v>5.2046225088868847E+34</v>
      </c>
      <c r="EYX25" s="369"/>
      <c r="EYY25" s="369">
        <f t="shared" ref="EYY25" si="2024">EYW25*$C$25</f>
        <v>5.3867842966979256E+34</v>
      </c>
      <c r="EYZ25" s="369"/>
      <c r="EZA25" s="369">
        <f t="shared" ref="EZA25" si="2025">EYY25*$C$25</f>
        <v>5.5753217470823528E+34</v>
      </c>
      <c r="EZB25" s="369"/>
      <c r="EZC25" s="369">
        <f t="shared" ref="EZC25" si="2026">EZA25*$C$25</f>
        <v>5.7704580082302344E+34</v>
      </c>
      <c r="EZD25" s="369"/>
      <c r="EZE25" s="369">
        <f t="shared" ref="EZE25" si="2027">EZC25*$C$25</f>
        <v>5.9724240385182918E+34</v>
      </c>
      <c r="EZF25" s="369"/>
      <c r="EZG25" s="369">
        <f t="shared" ref="EZG25" si="2028">EZE25*$C$25</f>
        <v>6.1814588798664317E+34</v>
      </c>
      <c r="EZH25" s="369"/>
      <c r="EZI25" s="369">
        <f t="shared" ref="EZI25" si="2029">EZG25*$C$25</f>
        <v>6.3978099406617559E+34</v>
      </c>
      <c r="EZJ25" s="369"/>
      <c r="EZK25" s="369">
        <f t="shared" ref="EZK25" si="2030">EZI25*$C$25</f>
        <v>6.6217332885849173E+34</v>
      </c>
      <c r="EZL25" s="369"/>
      <c r="EZM25" s="369">
        <f t="shared" ref="EZM25" si="2031">EZK25*$C$25</f>
        <v>6.8534939536853891E+34</v>
      </c>
      <c r="EZN25" s="369"/>
      <c r="EZO25" s="369">
        <f t="shared" ref="EZO25" si="2032">EZM25*$C$25</f>
        <v>7.0933662420643769E+34</v>
      </c>
      <c r="EZP25" s="369"/>
      <c r="EZQ25" s="369">
        <f t="shared" ref="EZQ25" si="2033">EZO25*$C$25</f>
        <v>7.3416340605366294E+34</v>
      </c>
      <c r="EZR25" s="369"/>
      <c r="EZS25" s="369">
        <f t="shared" ref="EZS25" si="2034">EZQ25*$C$25</f>
        <v>7.5985912526554109E+34</v>
      </c>
      <c r="EZT25" s="369"/>
      <c r="EZU25" s="369">
        <f t="shared" ref="EZU25" si="2035">EZS25*$C$25</f>
        <v>7.8645419464983492E+34</v>
      </c>
      <c r="EZV25" s="369"/>
      <c r="EZW25" s="369">
        <f t="shared" ref="EZW25" si="2036">EZU25*$C$25</f>
        <v>8.1398009146257904E+34</v>
      </c>
      <c r="EZX25" s="369"/>
      <c r="EZY25" s="369">
        <f t="shared" ref="EZY25" si="2037">EZW25*$C$25</f>
        <v>8.424693946637692E+34</v>
      </c>
      <c r="EZZ25" s="369"/>
      <c r="FAA25" s="369">
        <f t="shared" ref="FAA25" si="2038">EZY25*$C$25</f>
        <v>8.719558234770011E+34</v>
      </c>
      <c r="FAB25" s="369"/>
      <c r="FAC25" s="369">
        <f t="shared" ref="FAC25" si="2039">FAA25*$C$25</f>
        <v>9.0247427729869604E+34</v>
      </c>
      <c r="FAD25" s="369"/>
      <c r="FAE25" s="369">
        <f t="shared" ref="FAE25" si="2040">FAC25*$C$25</f>
        <v>9.3406087700415039E+34</v>
      </c>
      <c r="FAF25" s="369"/>
      <c r="FAG25" s="369">
        <f t="shared" ref="FAG25" si="2041">FAE25*$C$25</f>
        <v>9.6675300769929552E+34</v>
      </c>
      <c r="FAH25" s="369"/>
      <c r="FAI25" s="369">
        <f t="shared" ref="FAI25" si="2042">FAG25*$C$25</f>
        <v>1.0005893629687708E+35</v>
      </c>
      <c r="FAJ25" s="369"/>
      <c r="FAK25" s="369">
        <f t="shared" ref="FAK25" si="2043">FAI25*$C$25</f>
        <v>1.0356099906726778E+35</v>
      </c>
      <c r="FAL25" s="369"/>
      <c r="FAM25" s="369">
        <f t="shared" ref="FAM25" si="2044">FAK25*$C$25</f>
        <v>1.0718563403462213E+35</v>
      </c>
      <c r="FAN25" s="369"/>
      <c r="FAO25" s="369">
        <f t="shared" ref="FAO25" si="2045">FAM25*$C$25</f>
        <v>1.1093713122583389E+35</v>
      </c>
      <c r="FAP25" s="369"/>
      <c r="FAQ25" s="369">
        <f t="shared" ref="FAQ25" si="2046">FAO25*$C$25</f>
        <v>1.1481993081873807E+35</v>
      </c>
      <c r="FAR25" s="369"/>
      <c r="FAS25" s="369">
        <f t="shared" ref="FAS25" si="2047">FAQ25*$C$25</f>
        <v>1.1883862839739389E+35</v>
      </c>
      <c r="FAT25" s="369"/>
      <c r="FAU25" s="369">
        <f t="shared" ref="FAU25" si="2048">FAS25*$C$25</f>
        <v>1.2299798039130268E+35</v>
      </c>
      <c r="FAV25" s="369"/>
      <c r="FAW25" s="369">
        <f t="shared" ref="FAW25" si="2049">FAU25*$C$25</f>
        <v>1.2730290970499826E+35</v>
      </c>
      <c r="FAX25" s="369"/>
      <c r="FAY25" s="369">
        <f t="shared" ref="FAY25" si="2050">FAW25*$C$25</f>
        <v>1.3175851154467318E+35</v>
      </c>
      <c r="FAZ25" s="369"/>
      <c r="FBA25" s="369">
        <f t="shared" ref="FBA25" si="2051">FAY25*$C$25</f>
        <v>1.3637005944873674E+35</v>
      </c>
      <c r="FBB25" s="369"/>
      <c r="FBC25" s="369">
        <f t="shared" ref="FBC25" si="2052">FBA25*$C$25</f>
        <v>1.411430115294425E+35</v>
      </c>
      <c r="FBD25" s="369"/>
      <c r="FBE25" s="369">
        <f t="shared" ref="FBE25" si="2053">FBC25*$C$25</f>
        <v>1.4608301693297298E+35</v>
      </c>
      <c r="FBF25" s="369"/>
      <c r="FBG25" s="369">
        <f t="shared" ref="FBG25" si="2054">FBE25*$C$25</f>
        <v>1.5119592252562703E+35</v>
      </c>
      <c r="FBH25" s="369"/>
      <c r="FBI25" s="369">
        <f t="shared" ref="FBI25" si="2055">FBG25*$C$25</f>
        <v>1.5648777981402396E+35</v>
      </c>
      <c r="FBJ25" s="369"/>
      <c r="FBK25" s="369">
        <f t="shared" ref="FBK25" si="2056">FBI25*$C$25</f>
        <v>1.6196485210751478E+35</v>
      </c>
      <c r="FBL25" s="369"/>
      <c r="FBM25" s="369">
        <f t="shared" ref="FBM25" si="2057">FBK25*$C$25</f>
        <v>1.6763362193127779E+35</v>
      </c>
      <c r="FBN25" s="369"/>
      <c r="FBO25" s="369">
        <f t="shared" ref="FBO25" si="2058">FBM25*$C$25</f>
        <v>1.7350079869887251E+35</v>
      </c>
      <c r="FBP25" s="369"/>
      <c r="FBQ25" s="369">
        <f t="shared" ref="FBQ25" si="2059">FBO25*$C$25</f>
        <v>1.7957332665333302E+35</v>
      </c>
      <c r="FBR25" s="369"/>
      <c r="FBS25" s="369">
        <f t="shared" ref="FBS25" si="2060">FBQ25*$C$25</f>
        <v>1.8585839308619965E+35</v>
      </c>
      <c r="FBT25" s="369"/>
      <c r="FBU25" s="369">
        <f t="shared" ref="FBU25" si="2061">FBS25*$C$25</f>
        <v>1.9236343684421663E+35</v>
      </c>
      <c r="FBV25" s="369"/>
      <c r="FBW25" s="369">
        <f t="shared" ref="FBW25" si="2062">FBU25*$C$25</f>
        <v>1.9909615713376421E+35</v>
      </c>
      <c r="FBX25" s="369"/>
      <c r="FBY25" s="369">
        <f t="shared" ref="FBY25" si="2063">FBW25*$C$25</f>
        <v>2.0606452263344593E+35</v>
      </c>
      <c r="FBZ25" s="369"/>
      <c r="FCA25" s="369">
        <f t="shared" ref="FCA25" si="2064">FBY25*$C$25</f>
        <v>2.1327678092561653E+35</v>
      </c>
      <c r="FCB25" s="369"/>
      <c r="FCC25" s="369">
        <f t="shared" ref="FCC25" si="2065">FCA25*$C$25</f>
        <v>2.2074146825801308E+35</v>
      </c>
      <c r="FCD25" s="369"/>
      <c r="FCE25" s="369">
        <f t="shared" ref="FCE25" si="2066">FCC25*$C$25</f>
        <v>2.2846741964704352E+35</v>
      </c>
      <c r="FCF25" s="369"/>
      <c r="FCG25" s="369">
        <f t="shared" ref="FCG25" si="2067">FCE25*$C$25</f>
        <v>2.3646377933469001E+35</v>
      </c>
      <c r="FCH25" s="369"/>
      <c r="FCI25" s="369">
        <f t="shared" ref="FCI25" si="2068">FCG25*$C$25</f>
        <v>2.4474001161140415E+35</v>
      </c>
      <c r="FCJ25" s="369"/>
      <c r="FCK25" s="369">
        <f t="shared" ref="FCK25" si="2069">FCI25*$C$25</f>
        <v>2.5330591201780328E+35</v>
      </c>
      <c r="FCL25" s="369"/>
      <c r="FCM25" s="369">
        <f t="shared" ref="FCM25" si="2070">FCK25*$C$25</f>
        <v>2.6217161893842636E+35</v>
      </c>
      <c r="FCN25" s="369"/>
      <c r="FCO25" s="369">
        <f t="shared" ref="FCO25" si="2071">FCM25*$C$25</f>
        <v>2.7134762560127128E+35</v>
      </c>
      <c r="FCP25" s="369"/>
      <c r="FCQ25" s="369">
        <f t="shared" ref="FCQ25" si="2072">FCO25*$C$25</f>
        <v>2.8084479249731576E+35</v>
      </c>
      <c r="FCR25" s="369"/>
      <c r="FCS25" s="369">
        <f t="shared" ref="FCS25" si="2073">FCQ25*$C$25</f>
        <v>2.9067436023472179E+35</v>
      </c>
      <c r="FCT25" s="369"/>
      <c r="FCU25" s="369">
        <f t="shared" ref="FCU25" si="2074">FCS25*$C$25</f>
        <v>3.0084796284293703E+35</v>
      </c>
      <c r="FCV25" s="369"/>
      <c r="FCW25" s="369">
        <f t="shared" ref="FCW25" si="2075">FCU25*$C$25</f>
        <v>3.1137764154243979E+35</v>
      </c>
      <c r="FCX25" s="369"/>
      <c r="FCY25" s="369">
        <f t="shared" ref="FCY25" si="2076">FCW25*$C$25</f>
        <v>3.2227585899642514E+35</v>
      </c>
      <c r="FCZ25" s="369"/>
      <c r="FDA25" s="369">
        <f t="shared" ref="FDA25" si="2077">FCY25*$C$25</f>
        <v>3.3355551406130003E+35</v>
      </c>
      <c r="FDB25" s="369"/>
      <c r="FDC25" s="369">
        <f t="shared" ref="FDC25" si="2078">FDA25*$C$25</f>
        <v>3.4522995705344553E+35</v>
      </c>
      <c r="FDD25" s="369"/>
      <c r="FDE25" s="369">
        <f t="shared" ref="FDE25" si="2079">FDC25*$C$25</f>
        <v>3.5731300555031612E+35</v>
      </c>
      <c r="FDF25" s="369"/>
      <c r="FDG25" s="369">
        <f t="shared" ref="FDG25" si="2080">FDE25*$C$25</f>
        <v>3.6981896074457712E+35</v>
      </c>
      <c r="FDH25" s="369"/>
      <c r="FDI25" s="369">
        <f t="shared" ref="FDI25" si="2081">FDG25*$C$25</f>
        <v>3.8276262437063726E+35</v>
      </c>
      <c r="FDJ25" s="369"/>
      <c r="FDK25" s="369">
        <f t="shared" ref="FDK25" si="2082">FDI25*$C$25</f>
        <v>3.961593162236095E+35</v>
      </c>
      <c r="FDL25" s="369"/>
      <c r="FDM25" s="369">
        <f t="shared" ref="FDM25" si="2083">FDK25*$C$25</f>
        <v>4.1002489229143582E+35</v>
      </c>
      <c r="FDN25" s="369"/>
      <c r="FDO25" s="369">
        <f t="shared" ref="FDO25" si="2084">FDM25*$C$25</f>
        <v>4.2437576352163604E+35</v>
      </c>
      <c r="FDP25" s="369"/>
      <c r="FDQ25" s="369">
        <f t="shared" ref="FDQ25" si="2085">FDO25*$C$25</f>
        <v>4.3922891524489329E+35</v>
      </c>
      <c r="FDR25" s="369"/>
      <c r="FDS25" s="369">
        <f t="shared" ref="FDS25" si="2086">FDQ25*$C$25</f>
        <v>4.5460192727846455E+35</v>
      </c>
      <c r="FDT25" s="369"/>
      <c r="FDU25" s="369">
        <f t="shared" ref="FDU25" si="2087">FDS25*$C$25</f>
        <v>4.7051299473321079E+35</v>
      </c>
      <c r="FDV25" s="369"/>
      <c r="FDW25" s="369">
        <f t="shared" ref="FDW25" si="2088">FDU25*$C$25</f>
        <v>4.8698094954887313E+35</v>
      </c>
      <c r="FDX25" s="369"/>
      <c r="FDY25" s="369">
        <f t="shared" ref="FDY25" si="2089">FDW25*$C$25</f>
        <v>5.0402528278308364E+35</v>
      </c>
      <c r="FDZ25" s="369"/>
      <c r="FEA25" s="369">
        <f t="shared" ref="FEA25" si="2090">FDY25*$C$25</f>
        <v>5.216661676804915E+35</v>
      </c>
      <c r="FEB25" s="369"/>
      <c r="FEC25" s="369">
        <f t="shared" ref="FEC25" si="2091">FEA25*$C$25</f>
        <v>5.3992448354930869E+35</v>
      </c>
      <c r="FED25" s="369"/>
      <c r="FEE25" s="369">
        <f t="shared" ref="FEE25" si="2092">FEC25*$C$25</f>
        <v>5.5882184047353449E+35</v>
      </c>
      <c r="FEF25" s="369"/>
      <c r="FEG25" s="369">
        <f t="shared" ref="FEG25" si="2093">FEE25*$C$25</f>
        <v>5.7838060489010816E+35</v>
      </c>
      <c r="FEH25" s="369"/>
      <c r="FEI25" s="369">
        <f t="shared" ref="FEI25" si="2094">FEG25*$C$25</f>
        <v>5.9862392606126193E+35</v>
      </c>
      <c r="FEJ25" s="369"/>
      <c r="FEK25" s="369">
        <f t="shared" ref="FEK25" si="2095">FEI25*$C$25</f>
        <v>6.1957576347340608E+35</v>
      </c>
      <c r="FEL25" s="369"/>
      <c r="FEM25" s="369">
        <f t="shared" ref="FEM25" si="2096">FEK25*$C$25</f>
        <v>6.4126091519497522E+35</v>
      </c>
      <c r="FEN25" s="369"/>
      <c r="FEO25" s="369">
        <f t="shared" ref="FEO25" si="2097">FEM25*$C$25</f>
        <v>6.6370504722679934E+35</v>
      </c>
      <c r="FEP25" s="369"/>
      <c r="FEQ25" s="369">
        <f t="shared" ref="FEQ25" si="2098">FEO25*$C$25</f>
        <v>6.8693472387973728E+35</v>
      </c>
      <c r="FER25" s="369"/>
      <c r="FES25" s="369">
        <f t="shared" ref="FES25" si="2099">FEQ25*$C$25</f>
        <v>7.1097743921552802E+35</v>
      </c>
      <c r="FET25" s="369"/>
      <c r="FEU25" s="369">
        <f t="shared" ref="FEU25" si="2100">FES25*$C$25</f>
        <v>7.3586164958807146E+35</v>
      </c>
      <c r="FEV25" s="369"/>
      <c r="FEW25" s="369">
        <f t="shared" ref="FEW25" si="2101">FEU25*$C$25</f>
        <v>7.6161680732365386E+35</v>
      </c>
      <c r="FEX25" s="369"/>
      <c r="FEY25" s="369">
        <f t="shared" ref="FEY25" si="2102">FEW25*$C$25</f>
        <v>7.8827339557998171E+35</v>
      </c>
      <c r="FEZ25" s="369"/>
      <c r="FFA25" s="369">
        <f t="shared" ref="FFA25" si="2103">FEY25*$C$25</f>
        <v>8.1586296442528096E+35</v>
      </c>
      <c r="FFB25" s="369"/>
      <c r="FFC25" s="369">
        <f t="shared" ref="FFC25" si="2104">FFA25*$C$25</f>
        <v>8.4441816818016575E+35</v>
      </c>
      <c r="FFD25" s="369"/>
      <c r="FFE25" s="369">
        <f t="shared" ref="FFE25" si="2105">FFC25*$C$25</f>
        <v>8.7397280406647148E+35</v>
      </c>
      <c r="FFF25" s="369"/>
      <c r="FFG25" s="369">
        <f t="shared" ref="FFG25" si="2106">FFE25*$C$25</f>
        <v>9.0456185220879798E+35</v>
      </c>
      <c r="FFH25" s="369"/>
      <c r="FFI25" s="369">
        <f t="shared" ref="FFI25" si="2107">FFG25*$C$25</f>
        <v>9.3622151703610583E+35</v>
      </c>
      <c r="FFJ25" s="369"/>
      <c r="FFK25" s="369">
        <f t="shared" ref="FFK25" si="2108">FFI25*$C$25</f>
        <v>9.6898927013236942E+35</v>
      </c>
      <c r="FFL25" s="369"/>
      <c r="FFM25" s="369">
        <f t="shared" ref="FFM25" si="2109">FFK25*$C$25</f>
        <v>1.0029038945870022E+36</v>
      </c>
      <c r="FFN25" s="369"/>
      <c r="FFO25" s="369">
        <f t="shared" ref="FFO25" si="2110">FFM25*$C$25</f>
        <v>1.0380055308975472E+36</v>
      </c>
      <c r="FFP25" s="369"/>
      <c r="FFQ25" s="369">
        <f t="shared" ref="FFQ25" si="2111">FFO25*$C$25</f>
        <v>1.0743357244789612E+36</v>
      </c>
      <c r="FFR25" s="369"/>
      <c r="FFS25" s="369">
        <f t="shared" ref="FFS25" si="2112">FFQ25*$C$25</f>
        <v>1.1119374748357248E+36</v>
      </c>
      <c r="FFT25" s="369"/>
      <c r="FFU25" s="369">
        <f t="shared" ref="FFU25" si="2113">FFS25*$C$25</f>
        <v>1.1508552864549751E+36</v>
      </c>
      <c r="FFV25" s="369"/>
      <c r="FFW25" s="369">
        <f t="shared" ref="FFW25" si="2114">FFU25*$C$25</f>
        <v>1.1911352214808991E+36</v>
      </c>
      <c r="FFX25" s="369"/>
      <c r="FFY25" s="369">
        <f t="shared" ref="FFY25" si="2115">FFW25*$C$25</f>
        <v>1.2328249542327305E+36</v>
      </c>
      <c r="FFZ25" s="369"/>
      <c r="FGA25" s="369">
        <f t="shared" ref="FGA25" si="2116">FFY25*$C$25</f>
        <v>1.275973827630876E+36</v>
      </c>
      <c r="FGB25" s="369"/>
      <c r="FGC25" s="369">
        <f t="shared" ref="FGC25" si="2117">FGA25*$C$25</f>
        <v>1.3206329115979565E+36</v>
      </c>
      <c r="FGD25" s="369"/>
      <c r="FGE25" s="369">
        <f t="shared" ref="FGE25" si="2118">FGC25*$C$25</f>
        <v>1.3668550635038849E+36</v>
      </c>
      <c r="FGF25" s="369"/>
      <c r="FGG25" s="369">
        <f t="shared" ref="FGG25" si="2119">FGE25*$C$25</f>
        <v>1.4146949907265208E+36</v>
      </c>
      <c r="FGH25" s="369"/>
      <c r="FGI25" s="369">
        <f t="shared" ref="FGI25" si="2120">FGG25*$C$25</f>
        <v>1.464209315401949E+36</v>
      </c>
      <c r="FGJ25" s="369"/>
      <c r="FGK25" s="369">
        <f t="shared" ref="FGK25" si="2121">FGI25*$C$25</f>
        <v>1.5154566414410172E+36</v>
      </c>
      <c r="FGL25" s="369"/>
      <c r="FGM25" s="369">
        <f t="shared" ref="FGM25" si="2122">FGK25*$C$25</f>
        <v>1.5684976238914527E+36</v>
      </c>
      <c r="FGN25" s="369"/>
      <c r="FGO25" s="369">
        <f t="shared" ref="FGO25" si="2123">FGM25*$C$25</f>
        <v>1.6233950407276535E+36</v>
      </c>
      <c r="FGP25" s="369"/>
      <c r="FGQ25" s="369">
        <f t="shared" ref="FGQ25" si="2124">FGO25*$C$25</f>
        <v>1.6802138671531213E+36</v>
      </c>
      <c r="FGR25" s="369"/>
      <c r="FGS25" s="369">
        <f t="shared" ref="FGS25" si="2125">FGQ25*$C$25</f>
        <v>1.7390213525034803E+36</v>
      </c>
      <c r="FGT25" s="369"/>
      <c r="FGU25" s="369">
        <f t="shared" ref="FGU25" si="2126">FGS25*$C$25</f>
        <v>1.799887099841102E+36</v>
      </c>
      <c r="FGV25" s="369"/>
      <c r="FGW25" s="369">
        <f t="shared" ref="FGW25" si="2127">FGU25*$C$25</f>
        <v>1.8628831483355404E+36</v>
      </c>
      <c r="FGX25" s="369"/>
      <c r="FGY25" s="369">
        <f t="shared" ref="FGY25" si="2128">FGW25*$C$25</f>
        <v>1.9280840585272843E+36</v>
      </c>
      <c r="FGZ25" s="369"/>
      <c r="FHA25" s="369">
        <f t="shared" ref="FHA25" si="2129">FGY25*$C$25</f>
        <v>1.995567000575739E+36</v>
      </c>
      <c r="FHB25" s="369"/>
      <c r="FHC25" s="369">
        <f t="shared" ref="FHC25" si="2130">FHA25*$C$25</f>
        <v>2.0654118455958896E+36</v>
      </c>
      <c r="FHD25" s="369"/>
      <c r="FHE25" s="369">
        <f t="shared" ref="FHE25" si="2131">FHC25*$C$25</f>
        <v>2.1377012601917456E+36</v>
      </c>
      <c r="FHF25" s="369"/>
      <c r="FHG25" s="369">
        <f t="shared" ref="FHG25" si="2132">FHE25*$C$25</f>
        <v>2.2125208042984566E+36</v>
      </c>
      <c r="FHH25" s="369"/>
      <c r="FHI25" s="369">
        <f t="shared" ref="FHI25" si="2133">FHG25*$C$25</f>
        <v>2.2899590324489024E+36</v>
      </c>
      <c r="FHJ25" s="369"/>
      <c r="FHK25" s="369">
        <f t="shared" ref="FHK25" si="2134">FHI25*$C$25</f>
        <v>2.3701075985846137E+36</v>
      </c>
      <c r="FHL25" s="369"/>
      <c r="FHM25" s="369">
        <f t="shared" ref="FHM25" si="2135">FHK25*$C$25</f>
        <v>2.4530613645350751E+36</v>
      </c>
      <c r="FHN25" s="369"/>
      <c r="FHO25" s="369">
        <f t="shared" ref="FHO25" si="2136">FHM25*$C$25</f>
        <v>2.5389185122938024E+36</v>
      </c>
      <c r="FHP25" s="369"/>
      <c r="FHQ25" s="369">
        <f t="shared" ref="FHQ25" si="2137">FHO25*$C$25</f>
        <v>2.6277806602240854E+36</v>
      </c>
      <c r="FHR25" s="369"/>
      <c r="FHS25" s="369">
        <f t="shared" ref="FHS25" si="2138">FHQ25*$C$25</f>
        <v>2.719752983331928E+36</v>
      </c>
      <c r="FHT25" s="369"/>
      <c r="FHU25" s="369">
        <f t="shared" ref="FHU25" si="2139">FHS25*$C$25</f>
        <v>2.8149443377485453E+36</v>
      </c>
      <c r="FHV25" s="369"/>
      <c r="FHW25" s="369">
        <f t="shared" ref="FHW25" si="2140">FHU25*$C$25</f>
        <v>2.9134673895697439E+36</v>
      </c>
      <c r="FHX25" s="369"/>
      <c r="FHY25" s="369">
        <f t="shared" ref="FHY25" si="2141">FHW25*$C$25</f>
        <v>3.0154387482046845E+36</v>
      </c>
      <c r="FHZ25" s="369"/>
      <c r="FIA25" s="369">
        <f t="shared" ref="FIA25" si="2142">FHY25*$C$25</f>
        <v>3.1209791043918484E+36</v>
      </c>
      <c r="FIB25" s="369"/>
      <c r="FIC25" s="369">
        <f t="shared" ref="FIC25" si="2143">FIA25*$C$25</f>
        <v>3.2302133730455631E+36</v>
      </c>
      <c r="FID25" s="369"/>
      <c r="FIE25" s="369">
        <f t="shared" ref="FIE25" si="2144">FIC25*$C$25</f>
        <v>3.3432708411021574E+36</v>
      </c>
      <c r="FIF25" s="369"/>
      <c r="FIG25" s="369">
        <f t="shared" ref="FIG25" si="2145">FIE25*$C$25</f>
        <v>3.4602853205407325E+36</v>
      </c>
      <c r="FIH25" s="369"/>
      <c r="FII25" s="369">
        <f t="shared" ref="FII25" si="2146">FIG25*$C$25</f>
        <v>3.5813953067596578E+36</v>
      </c>
      <c r="FIJ25" s="369"/>
      <c r="FIK25" s="369">
        <f t="shared" ref="FIK25" si="2147">FII25*$C$25</f>
        <v>3.7067441424962454E+36</v>
      </c>
      <c r="FIL25" s="369"/>
      <c r="FIM25" s="369">
        <f t="shared" ref="FIM25" si="2148">FIK25*$C$25</f>
        <v>3.8364801874836137E+36</v>
      </c>
      <c r="FIN25" s="369"/>
      <c r="FIO25" s="369">
        <f t="shared" ref="FIO25" si="2149">FIM25*$C$25</f>
        <v>3.9707569940455399E+36</v>
      </c>
      <c r="FIP25" s="369"/>
      <c r="FIQ25" s="369">
        <f t="shared" ref="FIQ25" si="2150">FIO25*$C$25</f>
        <v>4.1097334888371336E+36</v>
      </c>
      <c r="FIR25" s="369"/>
      <c r="FIS25" s="369">
        <f t="shared" ref="FIS25" si="2151">FIQ25*$C$25</f>
        <v>4.2535741609464332E+36</v>
      </c>
      <c r="FIT25" s="369"/>
      <c r="FIU25" s="369">
        <f t="shared" ref="FIU25" si="2152">FIS25*$C$25</f>
        <v>4.402449256579558E+36</v>
      </c>
      <c r="FIV25" s="369"/>
      <c r="FIW25" s="369">
        <f t="shared" ref="FIW25" si="2153">FIU25*$C$25</f>
        <v>4.5565349805598419E+36</v>
      </c>
      <c r="FIX25" s="369"/>
      <c r="FIY25" s="369">
        <f t="shared" ref="FIY25" si="2154">FIW25*$C$25</f>
        <v>4.7160137048794362E+36</v>
      </c>
      <c r="FIZ25" s="369"/>
      <c r="FJA25" s="369">
        <f t="shared" ref="FJA25" si="2155">FIY25*$C$25</f>
        <v>4.8810741845502158E+36</v>
      </c>
      <c r="FJB25" s="369"/>
      <c r="FJC25" s="369">
        <f t="shared" ref="FJC25" si="2156">FJA25*$C$25</f>
        <v>5.0519117810094731E+36</v>
      </c>
      <c r="FJD25" s="369"/>
      <c r="FJE25" s="369">
        <f t="shared" ref="FJE25" si="2157">FJC25*$C$25</f>
        <v>5.2287286933448045E+36</v>
      </c>
      <c r="FJF25" s="369"/>
      <c r="FJG25" s="369">
        <f t="shared" ref="FJG25" si="2158">FJE25*$C$25</f>
        <v>5.4117341976118718E+36</v>
      </c>
      <c r="FJH25" s="369"/>
      <c r="FJI25" s="369">
        <f t="shared" ref="FJI25" si="2159">FJG25*$C$25</f>
        <v>5.6011448945282868E+36</v>
      </c>
      <c r="FJJ25" s="369"/>
      <c r="FJK25" s="369">
        <f t="shared" ref="FJK25" si="2160">FJI25*$C$25</f>
        <v>5.7971849658367762E+36</v>
      </c>
      <c r="FJL25" s="369"/>
      <c r="FJM25" s="369">
        <f t="shared" ref="FJM25" si="2161">FJK25*$C$25</f>
        <v>6.0000864396410627E+36</v>
      </c>
      <c r="FJN25" s="369"/>
      <c r="FJO25" s="369">
        <f t="shared" ref="FJO25" si="2162">FJM25*$C$25</f>
        <v>6.2100894650284992E+36</v>
      </c>
      <c r="FJP25" s="369"/>
      <c r="FJQ25" s="369">
        <f t="shared" ref="FJQ25" si="2163">FJO25*$C$25</f>
        <v>6.4274425963044967E+36</v>
      </c>
      <c r="FJR25" s="369"/>
      <c r="FJS25" s="369">
        <f t="shared" ref="FJS25" si="2164">FJQ25*$C$25</f>
        <v>6.652403087175154E+36</v>
      </c>
      <c r="FJT25" s="369"/>
      <c r="FJU25" s="369">
        <f t="shared" ref="FJU25" si="2165">FJS25*$C$25</f>
        <v>6.8852371952262842E+36</v>
      </c>
      <c r="FJV25" s="369"/>
      <c r="FJW25" s="369">
        <f t="shared" ref="FJW25" si="2166">FJU25*$C$25</f>
        <v>7.1262204970592032E+36</v>
      </c>
      <c r="FJX25" s="369"/>
      <c r="FJY25" s="369">
        <f t="shared" ref="FJY25" si="2167">FJW25*$C$25</f>
        <v>7.3756382144562751E+36</v>
      </c>
      <c r="FJZ25" s="369"/>
      <c r="FKA25" s="369">
        <f t="shared" ref="FKA25" si="2168">FJY25*$C$25</f>
        <v>7.6337855519622447E+36</v>
      </c>
      <c r="FKB25" s="369"/>
      <c r="FKC25" s="369">
        <f t="shared" ref="FKC25" si="2169">FKA25*$C$25</f>
        <v>7.9009680462809225E+36</v>
      </c>
      <c r="FKD25" s="369"/>
      <c r="FKE25" s="369">
        <f t="shared" ref="FKE25" si="2170">FKC25*$C$25</f>
        <v>8.1775019279007544E+36</v>
      </c>
      <c r="FKF25" s="369"/>
      <c r="FKG25" s="369">
        <f t="shared" ref="FKG25" si="2171">FKE25*$C$25</f>
        <v>8.4637144953772802E+36</v>
      </c>
      <c r="FKH25" s="369"/>
      <c r="FKI25" s="369">
        <f t="shared" ref="FKI25" si="2172">FKG25*$C$25</f>
        <v>8.7599445027154843E+36</v>
      </c>
      <c r="FKJ25" s="369"/>
      <c r="FKK25" s="369">
        <f t="shared" ref="FKK25" si="2173">FKI25*$C$25</f>
        <v>9.0665425603105261E+36</v>
      </c>
      <c r="FKL25" s="369"/>
      <c r="FKM25" s="369">
        <f t="shared" ref="FKM25" si="2174">FKK25*$C$25</f>
        <v>9.3838715499213944E+36</v>
      </c>
      <c r="FKN25" s="369"/>
      <c r="FKO25" s="369">
        <f t="shared" ref="FKO25" si="2175">FKM25*$C$25</f>
        <v>9.7123070541686427E+36</v>
      </c>
      <c r="FKP25" s="369"/>
      <c r="FKQ25" s="369">
        <f t="shared" ref="FKQ25" si="2176">FKO25*$C$25</f>
        <v>1.0052237801064544E+37</v>
      </c>
      <c r="FKR25" s="369"/>
      <c r="FKS25" s="369">
        <f t="shared" ref="FKS25" si="2177">FKQ25*$C$25</f>
        <v>1.0404066124101802E+37</v>
      </c>
      <c r="FKT25" s="369"/>
      <c r="FKU25" s="369">
        <f t="shared" ref="FKU25" si="2178">FKS25*$C$25</f>
        <v>1.0768208438445364E+37</v>
      </c>
      <c r="FKV25" s="369"/>
      <c r="FKW25" s="369">
        <f t="shared" ref="FKW25" si="2179">FKU25*$C$25</f>
        <v>1.1145095733790951E+37</v>
      </c>
      <c r="FKX25" s="369"/>
      <c r="FKY25" s="369">
        <f t="shared" ref="FKY25" si="2180">FKW25*$C$25</f>
        <v>1.1535174084473632E+37</v>
      </c>
      <c r="FKZ25" s="369"/>
      <c r="FLA25" s="369">
        <f t="shared" ref="FLA25" si="2181">FKY25*$C$25</f>
        <v>1.1938905177430207E+37</v>
      </c>
      <c r="FLB25" s="369"/>
      <c r="FLC25" s="369">
        <f t="shared" ref="FLC25" si="2182">FLA25*$C$25</f>
        <v>1.2356766858640263E+37</v>
      </c>
      <c r="FLD25" s="369"/>
      <c r="FLE25" s="369">
        <f t="shared" ref="FLE25" si="2183">FLC25*$C$25</f>
        <v>1.278925369869267E+37</v>
      </c>
      <c r="FLF25" s="369"/>
      <c r="FLG25" s="369">
        <f t="shared" ref="FLG25" si="2184">FLE25*$C$25</f>
        <v>1.3236877578146912E+37</v>
      </c>
      <c r="FLH25" s="369"/>
      <c r="FLI25" s="369">
        <f t="shared" ref="FLI25" si="2185">FLG25*$C$25</f>
        <v>1.3700168293382053E+37</v>
      </c>
      <c r="FLJ25" s="369"/>
      <c r="FLK25" s="369">
        <f t="shared" ref="FLK25" si="2186">FLI25*$C$25</f>
        <v>1.4179674183650424E+37</v>
      </c>
      <c r="FLL25" s="369"/>
      <c r="FLM25" s="369">
        <f t="shared" ref="FLM25" si="2187">FLK25*$C$25</f>
        <v>1.4675962780078187E+37</v>
      </c>
      <c r="FLN25" s="369"/>
      <c r="FLO25" s="369">
        <f t="shared" ref="FLO25" si="2188">FLM25*$C$25</f>
        <v>1.5189621477380922E+37</v>
      </c>
      <c r="FLP25" s="369"/>
      <c r="FLQ25" s="369">
        <f t="shared" ref="FLQ25" si="2189">FLO25*$C$25</f>
        <v>1.5721258229089253E+37</v>
      </c>
      <c r="FLR25" s="369"/>
      <c r="FLS25" s="369">
        <f t="shared" ref="FLS25" si="2190">FLQ25*$C$25</f>
        <v>1.6271502267107376E+37</v>
      </c>
      <c r="FLT25" s="369"/>
      <c r="FLU25" s="369">
        <f t="shared" ref="FLU25" si="2191">FLS25*$C$25</f>
        <v>1.6841004846456133E+37</v>
      </c>
      <c r="FLV25" s="369"/>
      <c r="FLW25" s="369">
        <f t="shared" ref="FLW25" si="2192">FLU25*$C$25</f>
        <v>1.7430440016082096E+37</v>
      </c>
      <c r="FLX25" s="369"/>
      <c r="FLY25" s="369">
        <f t="shared" ref="FLY25" si="2193">FLW25*$C$25</f>
        <v>1.8040505416644967E+37</v>
      </c>
      <c r="FLZ25" s="369"/>
      <c r="FMA25" s="369">
        <f t="shared" ref="FMA25" si="2194">FLY25*$C$25</f>
        <v>1.867192310622754E+37</v>
      </c>
      <c r="FMB25" s="369"/>
      <c r="FMC25" s="369">
        <f t="shared" ref="FMC25" si="2195">FMA25*$C$25</f>
        <v>1.9325440414945503E+37</v>
      </c>
      <c r="FMD25" s="369"/>
      <c r="FME25" s="369">
        <f t="shared" ref="FME25" si="2196">FMC25*$C$25</f>
        <v>2.0001830829468594E+37</v>
      </c>
      <c r="FMF25" s="369"/>
      <c r="FMG25" s="369">
        <f t="shared" ref="FMG25" si="2197">FME25*$C$25</f>
        <v>2.0701894908499994E+37</v>
      </c>
      <c r="FMH25" s="369"/>
      <c r="FMI25" s="369">
        <f t="shared" ref="FMI25" si="2198">FMG25*$C$25</f>
        <v>2.1426461230297494E+37</v>
      </c>
      <c r="FMJ25" s="369"/>
      <c r="FMK25" s="369">
        <f t="shared" ref="FMK25" si="2199">FMI25*$C$25</f>
        <v>2.2176387373357902E+37</v>
      </c>
      <c r="FML25" s="369"/>
      <c r="FMM25" s="369">
        <f t="shared" ref="FMM25" si="2200">FMK25*$C$25</f>
        <v>2.2952560931425427E+37</v>
      </c>
      <c r="FMN25" s="369"/>
      <c r="FMO25" s="369">
        <f t="shared" ref="FMO25" si="2201">FMM25*$C$25</f>
        <v>2.3755900564025317E+37</v>
      </c>
      <c r="FMP25" s="369"/>
      <c r="FMQ25" s="369">
        <f t="shared" ref="FMQ25" si="2202">FMO25*$C$25</f>
        <v>2.4587357083766201E+37</v>
      </c>
      <c r="FMR25" s="369"/>
      <c r="FMS25" s="369">
        <f t="shared" ref="FMS25" si="2203">FMQ25*$C$25</f>
        <v>2.5447914581698016E+37</v>
      </c>
      <c r="FMT25" s="369"/>
      <c r="FMU25" s="369">
        <f t="shared" ref="FMU25" si="2204">FMS25*$C$25</f>
        <v>2.6338591592057445E+37</v>
      </c>
      <c r="FMV25" s="369"/>
      <c r="FMW25" s="369">
        <f t="shared" ref="FMW25" si="2205">FMU25*$C$25</f>
        <v>2.7260442297779451E+37</v>
      </c>
      <c r="FMX25" s="369"/>
      <c r="FMY25" s="369">
        <f t="shared" ref="FMY25" si="2206">FMW25*$C$25</f>
        <v>2.8214557778201731E+37</v>
      </c>
      <c r="FMZ25" s="369"/>
      <c r="FNA25" s="369">
        <f t="shared" ref="FNA25" si="2207">FMY25*$C$25</f>
        <v>2.9202067300438787E+37</v>
      </c>
      <c r="FNB25" s="369"/>
      <c r="FNC25" s="369">
        <f t="shared" ref="FNC25" si="2208">FNA25*$C$25</f>
        <v>3.0224139655954142E+37</v>
      </c>
      <c r="FND25" s="369"/>
      <c r="FNE25" s="369">
        <f t="shared" ref="FNE25" si="2209">FNC25*$C$25</f>
        <v>3.1281984543912534E+37</v>
      </c>
      <c r="FNF25" s="369"/>
      <c r="FNG25" s="369">
        <f t="shared" ref="FNG25" si="2210">FNE25*$C$25</f>
        <v>3.2376854002949469E+37</v>
      </c>
      <c r="FNH25" s="369"/>
      <c r="FNI25" s="369">
        <f t="shared" ref="FNI25" si="2211">FNG25*$C$25</f>
        <v>3.3510043893052699E+37</v>
      </c>
      <c r="FNJ25" s="369"/>
      <c r="FNK25" s="369">
        <f t="shared" ref="FNK25" si="2212">FNI25*$C$25</f>
        <v>3.4682895429309542E+37</v>
      </c>
      <c r="FNL25" s="369"/>
      <c r="FNM25" s="369">
        <f t="shared" ref="FNM25" si="2213">FNK25*$C$25</f>
        <v>3.5896796769335373E+37</v>
      </c>
      <c r="FNN25" s="369"/>
      <c r="FNO25" s="369">
        <f t="shared" ref="FNO25" si="2214">FNM25*$C$25</f>
        <v>3.7153184656262109E+37</v>
      </c>
      <c r="FNP25" s="369"/>
      <c r="FNQ25" s="369">
        <f t="shared" ref="FNQ25" si="2215">FNO25*$C$25</f>
        <v>3.8453546119231282E+37</v>
      </c>
      <c r="FNR25" s="369"/>
      <c r="FNS25" s="369">
        <f t="shared" ref="FNS25" si="2216">FNQ25*$C$25</f>
        <v>3.9799420233404373E+37</v>
      </c>
      <c r="FNT25" s="369"/>
      <c r="FNU25" s="369">
        <f t="shared" ref="FNU25" si="2217">FNS25*$C$25</f>
        <v>4.1192399941573525E+37</v>
      </c>
      <c r="FNV25" s="369"/>
      <c r="FNW25" s="369">
        <f t="shared" ref="FNW25" si="2218">FNU25*$C$25</f>
        <v>4.2634133939528599E+37</v>
      </c>
      <c r="FNX25" s="369"/>
      <c r="FNY25" s="369">
        <f t="shared" ref="FNY25" si="2219">FNW25*$C$25</f>
        <v>4.4126328627412095E+37</v>
      </c>
      <c r="FNZ25" s="369"/>
      <c r="FOA25" s="369">
        <f t="shared" ref="FOA25" si="2220">FNY25*$C$25</f>
        <v>4.5670750129371514E+37</v>
      </c>
      <c r="FOB25" s="369"/>
      <c r="FOC25" s="369">
        <f t="shared" ref="FOC25" si="2221">FOA25*$C$25</f>
        <v>4.726922638389951E+37</v>
      </c>
      <c r="FOD25" s="369"/>
      <c r="FOE25" s="369">
        <f t="shared" ref="FOE25" si="2222">FOC25*$C$25</f>
        <v>4.8923649307335994E+37</v>
      </c>
      <c r="FOF25" s="369"/>
      <c r="FOG25" s="369">
        <f t="shared" ref="FOG25" si="2223">FOE25*$C$25</f>
        <v>5.0635977033092752E+37</v>
      </c>
      <c r="FOH25" s="369"/>
      <c r="FOI25" s="369">
        <f t="shared" ref="FOI25" si="2224">FOG25*$C$25</f>
        <v>5.2408236229250997E+37</v>
      </c>
      <c r="FOJ25" s="369"/>
      <c r="FOK25" s="369">
        <f t="shared" ref="FOK25" si="2225">FOI25*$C$25</f>
        <v>5.4242524497274777E+37</v>
      </c>
      <c r="FOL25" s="369"/>
      <c r="FOM25" s="369">
        <f t="shared" ref="FOM25" si="2226">FOK25*$C$25</f>
        <v>5.6141012854679393E+37</v>
      </c>
      <c r="FON25" s="369"/>
      <c r="FOO25" s="369">
        <f t="shared" ref="FOO25" si="2227">FOM25*$C$25</f>
        <v>5.8105948304593169E+37</v>
      </c>
      <c r="FOP25" s="369"/>
      <c r="FOQ25" s="369">
        <f t="shared" ref="FOQ25" si="2228">FOO25*$C$25</f>
        <v>6.0139656495253927E+37</v>
      </c>
      <c r="FOR25" s="369"/>
      <c r="FOS25" s="369">
        <f t="shared" ref="FOS25" si="2229">FOQ25*$C$25</f>
        <v>6.2244544472587812E+37</v>
      </c>
      <c r="FOT25" s="369"/>
      <c r="FOU25" s="369">
        <f t="shared" ref="FOU25" si="2230">FOS25*$C$25</f>
        <v>6.4423103529128379E+37</v>
      </c>
      <c r="FOV25" s="369"/>
      <c r="FOW25" s="369">
        <f t="shared" ref="FOW25" si="2231">FOU25*$C$25</f>
        <v>6.6677912152647871E+37</v>
      </c>
      <c r="FOX25" s="369"/>
      <c r="FOY25" s="369">
        <f t="shared" ref="FOY25" si="2232">FOW25*$C$25</f>
        <v>6.9011639077990543E+37</v>
      </c>
      <c r="FOZ25" s="369"/>
      <c r="FPA25" s="369">
        <f t="shared" ref="FPA25" si="2233">FOY25*$C$25</f>
        <v>7.1427046445720206E+37</v>
      </c>
      <c r="FPB25" s="369"/>
      <c r="FPC25" s="369">
        <f t="shared" ref="FPC25" si="2234">FPA25*$C$25</f>
        <v>7.3926993071320411E+37</v>
      </c>
      <c r="FPD25" s="369"/>
      <c r="FPE25" s="369">
        <f t="shared" ref="FPE25" si="2235">FPC25*$C$25</f>
        <v>7.6514437828816622E+37</v>
      </c>
      <c r="FPF25" s="369"/>
      <c r="FPG25" s="369">
        <f t="shared" ref="FPG25" si="2236">FPE25*$C$25</f>
        <v>7.9192443152825193E+37</v>
      </c>
      <c r="FPH25" s="369"/>
      <c r="FPI25" s="369">
        <f t="shared" ref="FPI25" si="2237">FPG25*$C$25</f>
        <v>8.1964178663174066E+37</v>
      </c>
      <c r="FPJ25" s="369"/>
      <c r="FPK25" s="369">
        <f t="shared" ref="FPK25" si="2238">FPI25*$C$25</f>
        <v>8.4832924916385155E+37</v>
      </c>
      <c r="FPL25" s="369"/>
      <c r="FPM25" s="369">
        <f t="shared" ref="FPM25" si="2239">FPK25*$C$25</f>
        <v>8.7802077288458625E+37</v>
      </c>
      <c r="FPN25" s="369"/>
      <c r="FPO25" s="369">
        <f t="shared" ref="FPO25" si="2240">FPM25*$C$25</f>
        <v>9.0875149993554679E+37</v>
      </c>
      <c r="FPP25" s="369"/>
      <c r="FPQ25" s="369">
        <f t="shared" ref="FPQ25" si="2241">FPO25*$C$25</f>
        <v>9.4055780243329079E+37</v>
      </c>
      <c r="FPR25" s="369"/>
      <c r="FPS25" s="369">
        <f t="shared" ref="FPS25" si="2242">FPQ25*$C$25</f>
        <v>9.7347732551845597E+37</v>
      </c>
      <c r="FPT25" s="369"/>
      <c r="FPU25" s="369">
        <f t="shared" ref="FPU25" si="2243">FPS25*$C$25</f>
        <v>1.0075490319116019E+38</v>
      </c>
      <c r="FPV25" s="369"/>
      <c r="FPW25" s="369">
        <f t="shared" ref="FPW25" si="2244">FPU25*$C$25</f>
        <v>1.042813248028508E+38</v>
      </c>
      <c r="FPX25" s="369"/>
      <c r="FPY25" s="369">
        <f t="shared" ref="FPY25" si="2245">FPW25*$C$25</f>
        <v>1.0793117117095056E+38</v>
      </c>
      <c r="FPZ25" s="369"/>
      <c r="FQA25" s="369">
        <f t="shared" ref="FQA25" si="2246">FPY25*$C$25</f>
        <v>1.1170876216193381E+38</v>
      </c>
      <c r="FQB25" s="369"/>
      <c r="FQC25" s="369">
        <f t="shared" ref="FQC25" si="2247">FQA25*$C$25</f>
        <v>1.1561856883760149E+38</v>
      </c>
      <c r="FQD25" s="369"/>
      <c r="FQE25" s="369">
        <f t="shared" ref="FQE25" si="2248">FQC25*$C$25</f>
        <v>1.1966521874691753E+38</v>
      </c>
      <c r="FQF25" s="369"/>
      <c r="FQG25" s="369">
        <f t="shared" ref="FQG25" si="2249">FQE25*$C$25</f>
        <v>1.2385350140305963E+38</v>
      </c>
      <c r="FQH25" s="369"/>
      <c r="FQI25" s="369">
        <f t="shared" ref="FQI25" si="2250">FQG25*$C$25</f>
        <v>1.2818837395216672E+38</v>
      </c>
      <c r="FQJ25" s="369"/>
      <c r="FQK25" s="369">
        <f t="shared" ref="FQK25" si="2251">FQI25*$C$25</f>
        <v>1.3267496704049254E+38</v>
      </c>
      <c r="FQL25" s="369"/>
      <c r="FQM25" s="369">
        <f t="shared" ref="FQM25" si="2252">FQK25*$C$25</f>
        <v>1.3731859088690977E+38</v>
      </c>
      <c r="FQN25" s="369"/>
      <c r="FQO25" s="369">
        <f t="shared" ref="FQO25" si="2253">FQM25*$C$25</f>
        <v>1.4212474156795159E+38</v>
      </c>
      <c r="FQP25" s="369"/>
      <c r="FQQ25" s="369">
        <f t="shared" ref="FQQ25" si="2254">FQO25*$C$25</f>
        <v>1.4709910752282989E+38</v>
      </c>
      <c r="FQR25" s="369"/>
      <c r="FQS25" s="369">
        <f t="shared" ref="FQS25" si="2255">FQQ25*$C$25</f>
        <v>1.5224757628612893E+38</v>
      </c>
      <c r="FQT25" s="369"/>
      <c r="FQU25" s="369">
        <f t="shared" ref="FQU25" si="2256">FQS25*$C$25</f>
        <v>1.5757624145614343E+38</v>
      </c>
      <c r="FQV25" s="369"/>
      <c r="FQW25" s="369">
        <f t="shared" ref="FQW25" si="2257">FQU25*$C$25</f>
        <v>1.6309140990710845E+38</v>
      </c>
      <c r="FQX25" s="369"/>
      <c r="FQY25" s="369">
        <f t="shared" ref="FQY25" si="2258">FQW25*$C$25</f>
        <v>1.6879960925385723E+38</v>
      </c>
      <c r="FQZ25" s="369"/>
      <c r="FRA25" s="369">
        <f t="shared" ref="FRA25" si="2259">FQY25*$C$25</f>
        <v>1.7470759557774222E+38</v>
      </c>
      <c r="FRB25" s="369"/>
      <c r="FRC25" s="369">
        <f t="shared" ref="FRC25" si="2260">FRA25*$C$25</f>
        <v>1.8082236142296319E+38</v>
      </c>
      <c r="FRD25" s="369"/>
      <c r="FRE25" s="369">
        <f t="shared" ref="FRE25" si="2261">FRC25*$C$25</f>
        <v>1.8715114407276689E+38</v>
      </c>
      <c r="FRF25" s="369"/>
      <c r="FRG25" s="369">
        <f t="shared" ref="FRG25" si="2262">FRE25*$C$25</f>
        <v>1.9370143411531371E+38</v>
      </c>
      <c r="FRH25" s="369"/>
      <c r="FRI25" s="369">
        <f t="shared" ref="FRI25" si="2263">FRG25*$C$25</f>
        <v>2.0048098430934966E+38</v>
      </c>
      <c r="FRJ25" s="369"/>
      <c r="FRK25" s="369">
        <f t="shared" ref="FRK25" si="2264">FRI25*$C$25</f>
        <v>2.0749781876017687E+38</v>
      </c>
      <c r="FRL25" s="369"/>
      <c r="FRM25" s="369">
        <f t="shared" ref="FRM25" si="2265">FRK25*$C$25</f>
        <v>2.1476024241678304E+38</v>
      </c>
      <c r="FRN25" s="369"/>
      <c r="FRO25" s="369">
        <f t="shared" ref="FRO25" si="2266">FRM25*$C$25</f>
        <v>2.2227685090137043E+38</v>
      </c>
      <c r="FRP25" s="369"/>
      <c r="FRQ25" s="369">
        <f t="shared" ref="FRQ25" si="2267">FRO25*$C$25</f>
        <v>2.3005654068291839E+38</v>
      </c>
      <c r="FRR25" s="369"/>
      <c r="FRS25" s="369">
        <f t="shared" ref="FRS25" si="2268">FRQ25*$C$25</f>
        <v>2.3810851960682053E+38</v>
      </c>
      <c r="FRT25" s="369"/>
      <c r="FRU25" s="369">
        <f t="shared" ref="FRU25" si="2269">FRS25*$C$25</f>
        <v>2.4644231779305924E+38</v>
      </c>
      <c r="FRV25" s="369"/>
      <c r="FRW25" s="369">
        <f t="shared" ref="FRW25" si="2270">FRU25*$C$25</f>
        <v>2.5506779891581629E+38</v>
      </c>
      <c r="FRX25" s="369"/>
      <c r="FRY25" s="369">
        <f t="shared" ref="FRY25" si="2271">FRW25*$C$25</f>
        <v>2.6399517187786983E+38</v>
      </c>
      <c r="FRZ25" s="369"/>
      <c r="FSA25" s="369">
        <f t="shared" ref="FSA25" si="2272">FRY25*$C$25</f>
        <v>2.7323500289359525E+38</v>
      </c>
      <c r="FSB25" s="369"/>
      <c r="FSC25" s="369">
        <f t="shared" ref="FSC25" si="2273">FSA25*$C$25</f>
        <v>2.8279822799487106E+38</v>
      </c>
      <c r="FSD25" s="369"/>
      <c r="FSE25" s="369">
        <f t="shared" ref="FSE25" si="2274">FSC25*$C$25</f>
        <v>2.9269616597469153E+38</v>
      </c>
      <c r="FSF25" s="369"/>
      <c r="FSG25" s="369">
        <f t="shared" ref="FSG25" si="2275">FSE25*$C$25</f>
        <v>3.0294053178380573E+38</v>
      </c>
      <c r="FSH25" s="369"/>
      <c r="FSI25" s="369">
        <f t="shared" ref="FSI25" si="2276">FSG25*$C$25</f>
        <v>3.1354345039623891E+38</v>
      </c>
      <c r="FSJ25" s="369"/>
      <c r="FSK25" s="369">
        <f t="shared" ref="FSK25" si="2277">FSI25*$C$25</f>
        <v>3.2451747116010724E+38</v>
      </c>
      <c r="FSL25" s="369"/>
      <c r="FSM25" s="369">
        <f t="shared" ref="FSM25" si="2278">FSK25*$C$25</f>
        <v>3.3587558265071099E+38</v>
      </c>
      <c r="FSN25" s="369"/>
      <c r="FSO25" s="369">
        <f t="shared" ref="FSO25" si="2279">FSM25*$C$25</f>
        <v>3.4763122804348585E+38</v>
      </c>
      <c r="FSP25" s="369"/>
      <c r="FSQ25" s="369">
        <f t="shared" ref="FSQ25" si="2280">FSO25*$C$25</f>
        <v>3.5979832102500783E+38</v>
      </c>
      <c r="FSR25" s="369"/>
      <c r="FSS25" s="369">
        <f t="shared" ref="FSS25" si="2281">FSQ25*$C$25</f>
        <v>3.7239126226088307E+38</v>
      </c>
      <c r="FST25" s="369"/>
      <c r="FSU25" s="369">
        <f t="shared" ref="FSU25" si="2282">FSS25*$C$25</f>
        <v>3.8542495644001395E+38</v>
      </c>
      <c r="FSV25" s="369"/>
      <c r="FSW25" s="369">
        <f t="shared" ref="FSW25" si="2283">FSU25*$C$25</f>
        <v>3.9891482991541438E+38</v>
      </c>
      <c r="FSX25" s="369"/>
      <c r="FSY25" s="369">
        <f t="shared" ref="FSY25" si="2284">FSW25*$C$25</f>
        <v>4.1287684896245382E+38</v>
      </c>
      <c r="FSZ25" s="369"/>
      <c r="FTA25" s="369">
        <f t="shared" ref="FTA25" si="2285">FSY25*$C$25</f>
        <v>4.2732753867613964E+38</v>
      </c>
      <c r="FTB25" s="369"/>
      <c r="FTC25" s="369">
        <f t="shared" ref="FTC25" si="2286">FTA25*$C$25</f>
        <v>4.4228400252980447E+38</v>
      </c>
      <c r="FTD25" s="369"/>
      <c r="FTE25" s="369">
        <f t="shared" ref="FTE25" si="2287">FTC25*$C$25</f>
        <v>4.5776394261834756E+38</v>
      </c>
      <c r="FTF25" s="369"/>
      <c r="FTG25" s="369">
        <f t="shared" ref="FTG25" si="2288">FTE25*$C$25</f>
        <v>4.7378568060998966E+38</v>
      </c>
      <c r="FTH25" s="369"/>
      <c r="FTI25" s="369">
        <f t="shared" ref="FTI25" si="2289">FTG25*$C$25</f>
        <v>4.9036817943133925E+38</v>
      </c>
      <c r="FTJ25" s="369"/>
      <c r="FTK25" s="369">
        <f t="shared" ref="FTK25" si="2290">FTI25*$C$25</f>
        <v>5.0753106571143607E+38</v>
      </c>
      <c r="FTL25" s="369"/>
      <c r="FTM25" s="369">
        <f t="shared" ref="FTM25" si="2291">FTK25*$C$25</f>
        <v>5.2529465301133626E+38</v>
      </c>
      <c r="FTN25" s="369"/>
      <c r="FTO25" s="369">
        <f t="shared" ref="FTO25" si="2292">FTM25*$C$25</f>
        <v>5.4367996586673299E+38</v>
      </c>
      <c r="FTP25" s="369"/>
      <c r="FTQ25" s="369">
        <f t="shared" ref="FTQ25" si="2293">FTO25*$C$25</f>
        <v>5.6270876467206858E+38</v>
      </c>
      <c r="FTR25" s="369"/>
      <c r="FTS25" s="369">
        <f t="shared" ref="FTS25" si="2294">FTQ25*$C$25</f>
        <v>5.8240357143559094E+38</v>
      </c>
      <c r="FTT25" s="369"/>
      <c r="FTU25" s="369">
        <f t="shared" ref="FTU25" si="2295">FTS25*$C$25</f>
        <v>6.027876964358366E+38</v>
      </c>
      <c r="FTV25" s="369"/>
      <c r="FTW25" s="369">
        <f t="shared" ref="FTW25" si="2296">FTU25*$C$25</f>
        <v>6.2388526581109085E+38</v>
      </c>
      <c r="FTX25" s="369"/>
      <c r="FTY25" s="369">
        <f t="shared" ref="FTY25" si="2297">FTW25*$C$25</f>
        <v>6.4572125011447896E+38</v>
      </c>
      <c r="FTZ25" s="369"/>
      <c r="FUA25" s="369">
        <f t="shared" ref="FUA25" si="2298">FTY25*$C$25</f>
        <v>6.6832149386848566E+38</v>
      </c>
      <c r="FUB25" s="369"/>
      <c r="FUC25" s="369">
        <f t="shared" ref="FUC25" si="2299">FUA25*$C$25</f>
        <v>6.9171274615388254E+38</v>
      </c>
      <c r="FUD25" s="369"/>
      <c r="FUE25" s="369">
        <f t="shared" ref="FUE25" si="2300">FUC25*$C$25</f>
        <v>7.1592269226926835E+38</v>
      </c>
      <c r="FUF25" s="369"/>
      <c r="FUG25" s="369">
        <f t="shared" ref="FUG25" si="2301">FUE25*$C$25</f>
        <v>7.4097998649869263E+38</v>
      </c>
      <c r="FUH25" s="369"/>
      <c r="FUI25" s="369">
        <f t="shared" ref="FUI25" si="2302">FUG25*$C$25</f>
        <v>7.6691428602614682E+38</v>
      </c>
      <c r="FUJ25" s="369"/>
      <c r="FUK25" s="369">
        <f t="shared" ref="FUK25" si="2303">FUI25*$C$25</f>
        <v>7.9375628603706192E+38</v>
      </c>
      <c r="FUL25" s="369"/>
      <c r="FUM25" s="369">
        <f t="shared" ref="FUM25" si="2304">FUK25*$C$25</f>
        <v>8.2153775604835895E+38</v>
      </c>
      <c r="FUN25" s="369"/>
      <c r="FUO25" s="369">
        <f t="shared" ref="FUO25" si="2305">FUM25*$C$25</f>
        <v>8.5029157751005152E+38</v>
      </c>
      <c r="FUP25" s="369"/>
      <c r="FUQ25" s="369">
        <f t="shared" ref="FUQ25" si="2306">FUO25*$C$25</f>
        <v>8.8005178272290325E+38</v>
      </c>
      <c r="FUR25" s="369"/>
      <c r="FUS25" s="369">
        <f t="shared" ref="FUS25" si="2307">FUQ25*$C$25</f>
        <v>9.1085359511820482E+38</v>
      </c>
      <c r="FUT25" s="369"/>
      <c r="FUU25" s="369">
        <f t="shared" ref="FUU25" si="2308">FUS25*$C$25</f>
        <v>9.4273347094734197E+38</v>
      </c>
      <c r="FUV25" s="369"/>
      <c r="FUW25" s="369">
        <f t="shared" ref="FUW25" si="2309">FUU25*$C$25</f>
        <v>9.7572914243049879E+38</v>
      </c>
      <c r="FUX25" s="369"/>
      <c r="FUY25" s="369">
        <f t="shared" ref="FUY25" si="2310">FUW25*$C$25</f>
        <v>1.0098796624155662E+39</v>
      </c>
      <c r="FUZ25" s="369"/>
      <c r="FVA25" s="369">
        <f t="shared" ref="FVA25" si="2311">FUY25*$C$25</f>
        <v>1.0452254506001109E+39</v>
      </c>
      <c r="FVB25" s="369"/>
      <c r="FVC25" s="369">
        <f t="shared" ref="FVC25" si="2312">FVA25*$C$25</f>
        <v>1.0818083413711147E+39</v>
      </c>
      <c r="FVD25" s="369"/>
      <c r="FVE25" s="369">
        <f t="shared" ref="FVE25" si="2313">FVC25*$C$25</f>
        <v>1.1196716333191036E+39</v>
      </c>
      <c r="FVF25" s="369"/>
      <c r="FVG25" s="369">
        <f t="shared" ref="FVG25" si="2314">FVE25*$C$25</f>
        <v>1.1588601404852722E+39</v>
      </c>
      <c r="FVH25" s="369"/>
      <c r="FVI25" s="369">
        <f t="shared" ref="FVI25" si="2315">FVG25*$C$25</f>
        <v>1.1994202454022566E+39</v>
      </c>
      <c r="FVJ25" s="369"/>
      <c r="FVK25" s="369">
        <f t="shared" ref="FVK25" si="2316">FVI25*$C$25</f>
        <v>1.2413999539913355E+39</v>
      </c>
      <c r="FVL25" s="369"/>
      <c r="FVM25" s="369">
        <f t="shared" ref="FVM25" si="2317">FVK25*$C$25</f>
        <v>1.2848489523810321E+39</v>
      </c>
      <c r="FVN25" s="369"/>
      <c r="FVO25" s="369">
        <f t="shared" ref="FVO25" si="2318">FVM25*$C$25</f>
        <v>1.3298186657143682E+39</v>
      </c>
      <c r="FVP25" s="369"/>
      <c r="FVQ25" s="369">
        <f t="shared" ref="FVQ25" si="2319">FVO25*$C$25</f>
        <v>1.3763623190143709E+39</v>
      </c>
      <c r="FVR25" s="369"/>
      <c r="FVS25" s="369">
        <f t="shared" ref="FVS25" si="2320">FVQ25*$C$25</f>
        <v>1.4245350001798736E+39</v>
      </c>
      <c r="FVT25" s="369"/>
      <c r="FVU25" s="369">
        <f t="shared" ref="FVU25" si="2321">FVS25*$C$25</f>
        <v>1.4743937251861692E+39</v>
      </c>
      <c r="FVV25" s="369"/>
      <c r="FVW25" s="369">
        <f t="shared" ref="FVW25" si="2322">FVU25*$C$25</f>
        <v>1.5259975055676851E+39</v>
      </c>
      <c r="FVX25" s="369"/>
      <c r="FVY25" s="369">
        <f t="shared" ref="FVY25" si="2323">FVW25*$C$25</f>
        <v>1.5794074182625538E+39</v>
      </c>
      <c r="FVZ25" s="369"/>
      <c r="FWA25" s="369">
        <f t="shared" ref="FWA25" si="2324">FVY25*$C$25</f>
        <v>1.6346866779017432E+39</v>
      </c>
      <c r="FWB25" s="369"/>
      <c r="FWC25" s="369">
        <f t="shared" ref="FWC25" si="2325">FWA25*$C$25</f>
        <v>1.6919007116283041E+39</v>
      </c>
      <c r="FWD25" s="369"/>
      <c r="FWE25" s="369">
        <f t="shared" ref="FWE25" si="2326">FWC25*$C$25</f>
        <v>1.7511172365352946E+39</v>
      </c>
      <c r="FWF25" s="369"/>
      <c r="FWG25" s="369">
        <f t="shared" ref="FWG25" si="2327">FWE25*$C$25</f>
        <v>1.8124063398140298E+39</v>
      </c>
      <c r="FWH25" s="369"/>
      <c r="FWI25" s="369">
        <f t="shared" ref="FWI25" si="2328">FWG25*$C$25</f>
        <v>1.8758405617075207E+39</v>
      </c>
      <c r="FWJ25" s="369"/>
      <c r="FWK25" s="369">
        <f t="shared" ref="FWK25" si="2329">FWI25*$C$25</f>
        <v>1.9414949813672837E+39</v>
      </c>
      <c r="FWL25" s="369"/>
      <c r="FWM25" s="369">
        <f t="shared" ref="FWM25" si="2330">FWK25*$C$25</f>
        <v>2.0094473057151384E+39</v>
      </c>
      <c r="FWN25" s="369"/>
      <c r="FWO25" s="369">
        <f t="shared" ref="FWO25" si="2331">FWM25*$C$25</f>
        <v>2.0797779614151682E+39</v>
      </c>
      <c r="FWP25" s="369"/>
      <c r="FWQ25" s="369">
        <f t="shared" ref="FWQ25" si="2332">FWO25*$C$25</f>
        <v>2.1525701900646988E+39</v>
      </c>
      <c r="FWR25" s="369"/>
      <c r="FWS25" s="369">
        <f t="shared" ref="FWS25" si="2333">FWQ25*$C$25</f>
        <v>2.227910146716963E+39</v>
      </c>
      <c r="FWT25" s="369"/>
      <c r="FWU25" s="369">
        <f t="shared" ref="FWU25" si="2334">FWS25*$C$25</f>
        <v>2.3058870018520564E+39</v>
      </c>
      <c r="FWV25" s="369"/>
      <c r="FWW25" s="369">
        <f t="shared" ref="FWW25" si="2335">FWU25*$C$25</f>
        <v>2.3865930469168782E+39</v>
      </c>
      <c r="FWX25" s="369"/>
      <c r="FWY25" s="369">
        <f t="shared" ref="FWY25" si="2336">FWW25*$C$25</f>
        <v>2.4701238035589686E+39</v>
      </c>
      <c r="FWZ25" s="369"/>
      <c r="FXA25" s="369">
        <f t="shared" ref="FXA25" si="2337">FWY25*$C$25</f>
        <v>2.5565781366835322E+39</v>
      </c>
      <c r="FXB25" s="369"/>
      <c r="FXC25" s="369">
        <f t="shared" ref="FXC25" si="2338">FXA25*$C$25</f>
        <v>2.6460583714674556E+39</v>
      </c>
      <c r="FXD25" s="369"/>
      <c r="FXE25" s="369">
        <f t="shared" ref="FXE25" si="2339">FXC25*$C$25</f>
        <v>2.7386704144688161E+39</v>
      </c>
      <c r="FXF25" s="369"/>
      <c r="FXG25" s="369">
        <f t="shared" ref="FXG25" si="2340">FXE25*$C$25</f>
        <v>2.8345238789752248E+39</v>
      </c>
      <c r="FXH25" s="369"/>
      <c r="FXI25" s="369">
        <f t="shared" ref="FXI25" si="2341">FXG25*$C$25</f>
        <v>2.9337322147393572E+39</v>
      </c>
      <c r="FXJ25" s="369"/>
      <c r="FXK25" s="369">
        <f t="shared" ref="FXK25" si="2342">FXI25*$C$25</f>
        <v>3.0364128422552343E+39</v>
      </c>
      <c r="FXL25" s="369"/>
      <c r="FXM25" s="369">
        <f t="shared" ref="FXM25" si="2343">FXK25*$C$25</f>
        <v>3.1426872917341672E+39</v>
      </c>
      <c r="FXN25" s="369"/>
      <c r="FXO25" s="369">
        <f t="shared" ref="FXO25" si="2344">FXM25*$C$25</f>
        <v>3.2526813469448625E+39</v>
      </c>
      <c r="FXP25" s="369"/>
      <c r="FXQ25" s="369">
        <f t="shared" ref="FXQ25" si="2345">FXO25*$C$25</f>
        <v>3.3665251940879326E+39</v>
      </c>
      <c r="FXR25" s="369"/>
      <c r="FXS25" s="369">
        <f t="shared" ref="FXS25" si="2346">FXQ25*$C$25</f>
        <v>3.4843535758810103E+39</v>
      </c>
      <c r="FXT25" s="369"/>
      <c r="FXU25" s="369">
        <f t="shared" ref="FXU25" si="2347">FXS25*$C$25</f>
        <v>3.6063059510368456E+39</v>
      </c>
      <c r="FXV25" s="369"/>
      <c r="FXW25" s="369">
        <f t="shared" ref="FXW25" si="2348">FXU25*$C$25</f>
        <v>3.7325266593231352E+39</v>
      </c>
      <c r="FXX25" s="369"/>
      <c r="FXY25" s="369">
        <f t="shared" ref="FXY25" si="2349">FXW25*$C$25</f>
        <v>3.8631650923994448E+39</v>
      </c>
      <c r="FXZ25" s="369"/>
      <c r="FYA25" s="369">
        <f t="shared" ref="FYA25" si="2350">FXY25*$C$25</f>
        <v>3.9983758706334252E+39</v>
      </c>
      <c r="FYB25" s="369"/>
      <c r="FYC25" s="369">
        <f t="shared" ref="FYC25" si="2351">FYA25*$C$25</f>
        <v>4.138319026105595E+39</v>
      </c>
      <c r="FYD25" s="369"/>
      <c r="FYE25" s="369">
        <f t="shared" ref="FYE25" si="2352">FYC25*$C$25</f>
        <v>4.2831601920192907E+39</v>
      </c>
      <c r="FYF25" s="369"/>
      <c r="FYG25" s="369">
        <f t="shared" ref="FYG25" si="2353">FYE25*$C$25</f>
        <v>4.4330707987399657E+39</v>
      </c>
      <c r="FYH25" s="369"/>
      <c r="FYI25" s="369">
        <f t="shared" ref="FYI25" si="2354">FYG25*$C$25</f>
        <v>4.5882282766958642E+39</v>
      </c>
      <c r="FYJ25" s="369"/>
      <c r="FYK25" s="369">
        <f t="shared" ref="FYK25" si="2355">FYI25*$C$25</f>
        <v>4.7488162663802191E+39</v>
      </c>
      <c r="FYL25" s="369"/>
      <c r="FYM25" s="369">
        <f t="shared" ref="FYM25" si="2356">FYK25*$C$25</f>
        <v>4.9150248357035262E+39</v>
      </c>
      <c r="FYN25" s="369"/>
      <c r="FYO25" s="369">
        <f t="shared" ref="FYO25" si="2357">FYM25*$C$25</f>
        <v>5.0870507049531489E+39</v>
      </c>
      <c r="FYP25" s="369"/>
      <c r="FYQ25" s="369">
        <f t="shared" ref="FYQ25" si="2358">FYO25*$C$25</f>
        <v>5.2650974796265086E+39</v>
      </c>
      <c r="FYR25" s="369"/>
      <c r="FYS25" s="369">
        <f t="shared" ref="FYS25" si="2359">FYQ25*$C$25</f>
        <v>5.4493758914134357E+39</v>
      </c>
      <c r="FYT25" s="369"/>
      <c r="FYU25" s="369">
        <f t="shared" ref="FYU25" si="2360">FYS25*$C$25</f>
        <v>5.6401040476129056E+39</v>
      </c>
      <c r="FYV25" s="369"/>
      <c r="FYW25" s="369">
        <f t="shared" ref="FYW25" si="2361">FYU25*$C$25</f>
        <v>5.8375076892793574E+39</v>
      </c>
      <c r="FYX25" s="369"/>
      <c r="FYY25" s="369">
        <f t="shared" ref="FYY25" si="2362">FYW25*$C$25</f>
        <v>6.041820458404134E+39</v>
      </c>
      <c r="FYZ25" s="369"/>
      <c r="FZA25" s="369">
        <f t="shared" ref="FZA25" si="2363">FYY25*$C$25</f>
        <v>6.2532841744482785E+39</v>
      </c>
      <c r="FZB25" s="369"/>
      <c r="FZC25" s="369">
        <f t="shared" ref="FZC25" si="2364">FZA25*$C$25</f>
        <v>6.4721491205539673E+39</v>
      </c>
      <c r="FZD25" s="369"/>
      <c r="FZE25" s="369">
        <f t="shared" ref="FZE25" si="2365">FZC25*$C$25</f>
        <v>6.6986743397733562E+39</v>
      </c>
      <c r="FZF25" s="369"/>
      <c r="FZG25" s="369">
        <f t="shared" ref="FZG25" si="2366">FZE25*$C$25</f>
        <v>6.9331279416654236E+39</v>
      </c>
      <c r="FZH25" s="369"/>
      <c r="FZI25" s="369">
        <f t="shared" ref="FZI25" si="2367">FZG25*$C$25</f>
        <v>7.1757874196237133E+39</v>
      </c>
      <c r="FZJ25" s="369"/>
      <c r="FZK25" s="369">
        <f t="shared" ref="FZK25" si="2368">FZI25*$C$25</f>
        <v>7.4269399793105422E+39</v>
      </c>
      <c r="FZL25" s="369"/>
      <c r="FZM25" s="369">
        <f t="shared" ref="FZM25" si="2369">FZK25*$C$25</f>
        <v>7.6868828785864109E+39</v>
      </c>
      <c r="FZN25" s="369"/>
      <c r="FZO25" s="369">
        <f t="shared" ref="FZO25" si="2370">FZM25*$C$25</f>
        <v>7.9559237793369351E+39</v>
      </c>
      <c r="FZP25" s="369"/>
      <c r="FZQ25" s="369">
        <f t="shared" ref="FZQ25" si="2371">FZO25*$C$25</f>
        <v>8.2343811116137274E+39</v>
      </c>
      <c r="FZR25" s="369"/>
      <c r="FZS25" s="369">
        <f t="shared" ref="FZS25" si="2372">FZQ25*$C$25</f>
        <v>8.5225844505202075E+39</v>
      </c>
      <c r="FZT25" s="369"/>
      <c r="FZU25" s="369">
        <f t="shared" ref="FZU25" si="2373">FZS25*$C$25</f>
        <v>8.8208749062884141E+39</v>
      </c>
      <c r="FZV25" s="369"/>
      <c r="FZW25" s="369">
        <f t="shared" ref="FZW25" si="2374">FZU25*$C$25</f>
        <v>9.1296055280085076E+39</v>
      </c>
      <c r="FZX25" s="369"/>
      <c r="FZY25" s="369">
        <f t="shared" ref="FZY25" si="2375">FZW25*$C$25</f>
        <v>9.4491417214888048E+39</v>
      </c>
      <c r="FZZ25" s="369"/>
      <c r="GAA25" s="369">
        <f t="shared" ref="GAA25" si="2376">FZY25*$C$25</f>
        <v>9.779861681740912E+39</v>
      </c>
      <c r="GAB25" s="369"/>
      <c r="GAC25" s="369">
        <f t="shared" ref="GAC25" si="2377">GAA25*$C$25</f>
        <v>1.0122156840601843E+40</v>
      </c>
      <c r="GAD25" s="369"/>
      <c r="GAE25" s="369">
        <f t="shared" ref="GAE25" si="2378">GAC25*$C$25</f>
        <v>1.0476432330022907E+40</v>
      </c>
      <c r="GAF25" s="369"/>
      <c r="GAG25" s="369">
        <f t="shared" ref="GAG25" si="2379">GAE25*$C$25</f>
        <v>1.0843107461573707E+40</v>
      </c>
      <c r="GAH25" s="369"/>
      <c r="GAI25" s="369">
        <f t="shared" ref="GAI25" si="2380">GAG25*$C$25</f>
        <v>1.1222616222728785E+40</v>
      </c>
      <c r="GAJ25" s="369"/>
      <c r="GAK25" s="369">
        <f t="shared" ref="GAK25" si="2381">GAI25*$C$25</f>
        <v>1.1615407790524292E+40</v>
      </c>
      <c r="GAL25" s="369"/>
      <c r="GAM25" s="369">
        <f t="shared" ref="GAM25" si="2382">GAK25*$C$25</f>
        <v>1.2021947063192642E+40</v>
      </c>
      <c r="GAN25" s="369"/>
      <c r="GAO25" s="369">
        <f t="shared" ref="GAO25" si="2383">GAM25*$C$25</f>
        <v>1.2442715210404383E+40</v>
      </c>
      <c r="GAP25" s="369"/>
      <c r="GAQ25" s="369">
        <f t="shared" ref="GAQ25" si="2384">GAO25*$C$25</f>
        <v>1.2878210242768535E+40</v>
      </c>
      <c r="GAR25" s="369"/>
      <c r="GAS25" s="369">
        <f t="shared" ref="GAS25" si="2385">GAQ25*$C$25</f>
        <v>1.3328947601265433E+40</v>
      </c>
      <c r="GAT25" s="369"/>
      <c r="GAU25" s="369">
        <f t="shared" ref="GAU25" si="2386">GAS25*$C$25</f>
        <v>1.3795460767309723E+40</v>
      </c>
      <c r="GAV25" s="369"/>
      <c r="GAW25" s="369">
        <f t="shared" ref="GAW25" si="2387">GAU25*$C$25</f>
        <v>1.4278301894165563E+40</v>
      </c>
      <c r="GAX25" s="369"/>
      <c r="GAY25" s="369">
        <f t="shared" ref="GAY25" si="2388">GAW25*$C$25</f>
        <v>1.4778042460461358E+40</v>
      </c>
      <c r="GAZ25" s="369"/>
      <c r="GBA25" s="369">
        <f t="shared" ref="GBA25" si="2389">GAY25*$C$25</f>
        <v>1.5295273946577503E+40</v>
      </c>
      <c r="GBB25" s="369"/>
      <c r="GBC25" s="369">
        <f t="shared" ref="GBC25" si="2390">GBA25*$C$25</f>
        <v>1.5830608534707716E+40</v>
      </c>
      <c r="GBD25" s="369"/>
      <c r="GBE25" s="369">
        <f t="shared" ref="GBE25" si="2391">GBC25*$C$25</f>
        <v>1.6384679833422484E+40</v>
      </c>
      <c r="GBF25" s="369"/>
      <c r="GBG25" s="369">
        <f t="shared" ref="GBG25" si="2392">GBE25*$C$25</f>
        <v>1.6958143627592269E+40</v>
      </c>
      <c r="GBH25" s="369"/>
      <c r="GBI25" s="369">
        <f t="shared" ref="GBI25" si="2393">GBG25*$C$25</f>
        <v>1.7551678654557996E+40</v>
      </c>
      <c r="GBJ25" s="369"/>
      <c r="GBK25" s="369">
        <f t="shared" ref="GBK25" si="2394">GBI25*$C$25</f>
        <v>1.8165987407467524E+40</v>
      </c>
      <c r="GBL25" s="369"/>
      <c r="GBM25" s="369">
        <f t="shared" ref="GBM25" si="2395">GBK25*$C$25</f>
        <v>1.8801796966728886E+40</v>
      </c>
      <c r="GBN25" s="369"/>
      <c r="GBO25" s="369">
        <f t="shared" ref="GBO25" si="2396">GBM25*$C$25</f>
        <v>1.9459859860564395E+40</v>
      </c>
      <c r="GBP25" s="369"/>
      <c r="GBQ25" s="369">
        <f t="shared" ref="GBQ25" si="2397">GBO25*$C$25</f>
        <v>2.0140954955684148E+40</v>
      </c>
      <c r="GBR25" s="369"/>
      <c r="GBS25" s="369">
        <f t="shared" ref="GBS25" si="2398">GBQ25*$C$25</f>
        <v>2.0845888379133092E+40</v>
      </c>
      <c r="GBT25" s="369"/>
      <c r="GBU25" s="369">
        <f t="shared" ref="GBU25" si="2399">GBS25*$C$25</f>
        <v>2.1575494472402748E+40</v>
      </c>
      <c r="GBV25" s="369"/>
      <c r="GBW25" s="369">
        <f t="shared" ref="GBW25" si="2400">GBU25*$C$25</f>
        <v>2.2330636778936845E+40</v>
      </c>
      <c r="GBX25" s="369"/>
      <c r="GBY25" s="369">
        <f t="shared" ref="GBY25" si="2401">GBW25*$C$25</f>
        <v>2.3112209066199633E+40</v>
      </c>
      <c r="GBZ25" s="369"/>
      <c r="GCA25" s="369">
        <f t="shared" ref="GCA25" si="2402">GBY25*$C$25</f>
        <v>2.3921136383516617E+40</v>
      </c>
      <c r="GCB25" s="369"/>
      <c r="GCC25" s="369">
        <f t="shared" ref="GCC25" si="2403">GCA25*$C$25</f>
        <v>2.4758376156939695E+40</v>
      </c>
      <c r="GCD25" s="369"/>
      <c r="GCE25" s="369">
        <f t="shared" ref="GCE25" si="2404">GCC25*$C$25</f>
        <v>2.5624919322432584E+40</v>
      </c>
      <c r="GCF25" s="369"/>
      <c r="GCG25" s="369">
        <f t="shared" ref="GCG25" si="2405">GCE25*$C$25</f>
        <v>2.6521791498717723E+40</v>
      </c>
      <c r="GCH25" s="369"/>
      <c r="GCI25" s="369">
        <f t="shared" ref="GCI25" si="2406">GCG25*$C$25</f>
        <v>2.7450054201172839E+40</v>
      </c>
      <c r="GCJ25" s="369"/>
      <c r="GCK25" s="369">
        <f t="shared" ref="GCK25" si="2407">GCI25*$C$25</f>
        <v>2.8410806098213886E+40</v>
      </c>
      <c r="GCL25" s="369"/>
      <c r="GCM25" s="369">
        <f t="shared" ref="GCM25" si="2408">GCK25*$C$25</f>
        <v>2.940518431165137E+40</v>
      </c>
      <c r="GCN25" s="369"/>
      <c r="GCO25" s="369">
        <f t="shared" ref="GCO25" si="2409">GCM25*$C$25</f>
        <v>3.0434365762559166E+40</v>
      </c>
      <c r="GCP25" s="369"/>
      <c r="GCQ25" s="369">
        <f t="shared" ref="GCQ25" si="2410">GCO25*$C$25</f>
        <v>3.1499568564248736E+40</v>
      </c>
      <c r="GCR25" s="369"/>
      <c r="GCS25" s="369">
        <f t="shared" ref="GCS25" si="2411">GCQ25*$C$25</f>
        <v>3.260205346399744E+40</v>
      </c>
      <c r="GCT25" s="369"/>
      <c r="GCU25" s="369">
        <f t="shared" ref="GCU25" si="2412">GCS25*$C$25</f>
        <v>3.3743125335237347E+40</v>
      </c>
      <c r="GCV25" s="369"/>
      <c r="GCW25" s="369">
        <f t="shared" ref="GCW25" si="2413">GCU25*$C$25</f>
        <v>3.4924134721970653E+40</v>
      </c>
      <c r="GCX25" s="369"/>
      <c r="GCY25" s="369">
        <f t="shared" ref="GCY25" si="2414">GCW25*$C$25</f>
        <v>3.6146479437239625E+40</v>
      </c>
      <c r="GCZ25" s="369"/>
      <c r="GDA25" s="369">
        <f t="shared" ref="GDA25" si="2415">GCY25*$C$25</f>
        <v>3.7411606217543008E+40</v>
      </c>
      <c r="GDB25" s="369"/>
      <c r="GDC25" s="369">
        <f t="shared" ref="GDC25" si="2416">GDA25*$C$25</f>
        <v>3.8721012435157008E+40</v>
      </c>
      <c r="GDD25" s="369"/>
      <c r="GDE25" s="369">
        <f t="shared" ref="GDE25" si="2417">GDC25*$C$25</f>
        <v>4.0076247870387501E+40</v>
      </c>
      <c r="GDF25" s="369"/>
      <c r="GDG25" s="369">
        <f t="shared" ref="GDG25" si="2418">GDE25*$C$25</f>
        <v>4.1478916545851062E+40</v>
      </c>
      <c r="GDH25" s="369"/>
      <c r="GDI25" s="369">
        <f t="shared" ref="GDI25" si="2419">GDG25*$C$25</f>
        <v>4.2930678624955845E+40</v>
      </c>
      <c r="GDJ25" s="369"/>
      <c r="GDK25" s="369">
        <f t="shared" ref="GDK25" si="2420">GDI25*$C$25</f>
        <v>4.4433252376829294E+40</v>
      </c>
      <c r="GDL25" s="369"/>
      <c r="GDM25" s="369">
        <f t="shared" ref="GDM25" si="2421">GDK25*$C$25</f>
        <v>4.5988416210018314E+40</v>
      </c>
      <c r="GDN25" s="369"/>
      <c r="GDO25" s="369">
        <f t="shared" ref="GDO25" si="2422">GDM25*$C$25</f>
        <v>4.7598010777368954E+40</v>
      </c>
      <c r="GDP25" s="369"/>
      <c r="GDQ25" s="369">
        <f t="shared" ref="GDQ25" si="2423">GDO25*$C$25</f>
        <v>4.9263941154576864E+40</v>
      </c>
      <c r="GDR25" s="369"/>
      <c r="GDS25" s="369">
        <f t="shared" ref="GDS25" si="2424">GDQ25*$C$25</f>
        <v>5.0988179094987054E+40</v>
      </c>
      <c r="GDT25" s="369"/>
      <c r="GDU25" s="369">
        <f t="shared" ref="GDU25" si="2425">GDS25*$C$25</f>
        <v>5.2772765363311596E+40</v>
      </c>
      <c r="GDV25" s="369"/>
      <c r="GDW25" s="369">
        <f t="shared" ref="GDW25" si="2426">GDU25*$C$25</f>
        <v>5.46198121510275E+40</v>
      </c>
      <c r="GDX25" s="369"/>
      <c r="GDY25" s="369">
        <f t="shared" ref="GDY25" si="2427">GDW25*$C$25</f>
        <v>5.6531505576313456E+40</v>
      </c>
      <c r="GDZ25" s="369"/>
      <c r="GEA25" s="369">
        <f t="shared" ref="GEA25" si="2428">GDY25*$C$25</f>
        <v>5.8510108271484423E+40</v>
      </c>
      <c r="GEB25" s="369"/>
      <c r="GEC25" s="369">
        <f t="shared" ref="GEC25" si="2429">GEA25*$C$25</f>
        <v>6.0557962060986375E+40</v>
      </c>
      <c r="GED25" s="369"/>
      <c r="GEE25" s="369">
        <f t="shared" ref="GEE25" si="2430">GEC25*$C$25</f>
        <v>6.2677490733120893E+40</v>
      </c>
      <c r="GEF25" s="369"/>
      <c r="GEG25" s="369">
        <f t="shared" ref="GEG25" si="2431">GEE25*$C$25</f>
        <v>6.4871202908780117E+40</v>
      </c>
      <c r="GEH25" s="369"/>
      <c r="GEI25" s="369">
        <f t="shared" ref="GEI25" si="2432">GEG25*$C$25</f>
        <v>6.714169501058742E+40</v>
      </c>
      <c r="GEJ25" s="369"/>
      <c r="GEK25" s="369">
        <f t="shared" ref="GEK25" si="2433">GEI25*$C$25</f>
        <v>6.9491654335957971E+40</v>
      </c>
      <c r="GEL25" s="369"/>
      <c r="GEM25" s="369">
        <f t="shared" ref="GEM25" si="2434">GEK25*$C$25</f>
        <v>7.1923862237716492E+40</v>
      </c>
      <c r="GEN25" s="369"/>
      <c r="GEO25" s="369">
        <f t="shared" ref="GEO25" si="2435">GEM25*$C$25</f>
        <v>7.4441197416036562E+40</v>
      </c>
      <c r="GEP25" s="369"/>
      <c r="GEQ25" s="369">
        <f t="shared" ref="GEQ25" si="2436">GEO25*$C$25</f>
        <v>7.7046639325597835E+40</v>
      </c>
      <c r="GER25" s="369"/>
      <c r="GES25" s="369">
        <f t="shared" ref="GES25" si="2437">GEQ25*$C$25</f>
        <v>7.9743271701993755E+40</v>
      </c>
      <c r="GET25" s="369"/>
      <c r="GEU25" s="369">
        <f t="shared" ref="GEU25" si="2438">GES25*$C$25</f>
        <v>8.2534286211563527E+40</v>
      </c>
      <c r="GEV25" s="369"/>
      <c r="GEW25" s="369">
        <f t="shared" ref="GEW25" si="2439">GEU25*$C$25</f>
        <v>8.5422986228968244E+40</v>
      </c>
      <c r="GEX25" s="369"/>
      <c r="GEY25" s="369">
        <f t="shared" ref="GEY25" si="2440">GEW25*$C$25</f>
        <v>8.8412790746982121E+40</v>
      </c>
      <c r="GEZ25" s="369"/>
      <c r="GFA25" s="369">
        <f t="shared" ref="GFA25" si="2441">GEY25*$C$25</f>
        <v>9.150723842312648E+40</v>
      </c>
      <c r="GFB25" s="369"/>
      <c r="GFC25" s="369">
        <f t="shared" ref="GFC25" si="2442">GFA25*$C$25</f>
        <v>9.4709991767935897E+40</v>
      </c>
      <c r="GFD25" s="369"/>
      <c r="GFE25" s="369">
        <f t="shared" ref="GFE25" si="2443">GFC25*$C$25</f>
        <v>9.8024841479813637E+40</v>
      </c>
      <c r="GFF25" s="369"/>
      <c r="GFG25" s="369">
        <f t="shared" ref="GFG25" si="2444">GFE25*$C$25</f>
        <v>1.0145571093160712E+41</v>
      </c>
      <c r="GFH25" s="369"/>
      <c r="GFI25" s="369">
        <f t="shared" ref="GFI25" si="2445">GFG25*$C$25</f>
        <v>1.0500666081421335E+41</v>
      </c>
      <c r="GFJ25" s="369"/>
      <c r="GFK25" s="369">
        <f t="shared" ref="GFK25" si="2446">GFI25*$C$25</f>
        <v>1.0868189394271082E+41</v>
      </c>
      <c r="GFL25" s="369"/>
      <c r="GFM25" s="369">
        <f t="shared" ref="GFM25" si="2447">GFK25*$C$25</f>
        <v>1.1248576023070568E+41</v>
      </c>
      <c r="GFN25" s="369"/>
      <c r="GFO25" s="369">
        <f t="shared" ref="GFO25" si="2448">GFM25*$C$25</f>
        <v>1.1642276183878037E+41</v>
      </c>
      <c r="GFP25" s="369"/>
      <c r="GFQ25" s="369">
        <f t="shared" ref="GFQ25" si="2449">GFO25*$C$25</f>
        <v>1.2049755850313768E+41</v>
      </c>
      <c r="GFR25" s="369"/>
      <c r="GFS25" s="369">
        <f t="shared" ref="GFS25" si="2450">GFQ25*$C$25</f>
        <v>1.2471497305074749E+41</v>
      </c>
      <c r="GFT25" s="369"/>
      <c r="GFU25" s="369">
        <f t="shared" ref="GFU25" si="2451">GFS25*$C$25</f>
        <v>1.2907999710752364E+41</v>
      </c>
      <c r="GFV25" s="369"/>
      <c r="GFW25" s="369">
        <f t="shared" ref="GFW25" si="2452">GFU25*$C$25</f>
        <v>1.3359779700628695E+41</v>
      </c>
      <c r="GFX25" s="369"/>
      <c r="GFY25" s="369">
        <f t="shared" ref="GFY25" si="2453">GFW25*$C$25</f>
        <v>1.3827371990150698E+41</v>
      </c>
      <c r="GFZ25" s="369"/>
      <c r="GGA25" s="369">
        <f t="shared" ref="GGA25" si="2454">GFY25*$C$25</f>
        <v>1.4311330009805973E+41</v>
      </c>
      <c r="GGB25" s="369"/>
      <c r="GGC25" s="369">
        <f t="shared" ref="GGC25" si="2455">GGA25*$C$25</f>
        <v>1.4812226560149181E+41</v>
      </c>
      <c r="GGD25" s="369"/>
      <c r="GGE25" s="369">
        <f t="shared" ref="GGE25" si="2456">GGC25*$C$25</f>
        <v>1.53306544897544E+41</v>
      </c>
      <c r="GGF25" s="369"/>
      <c r="GGG25" s="369">
        <f t="shared" ref="GGG25" si="2457">GGE25*$C$25</f>
        <v>1.5867227396895803E+41</v>
      </c>
      <c r="GGH25" s="369"/>
      <c r="GGI25" s="369">
        <f t="shared" ref="GGI25" si="2458">GGG25*$C$25</f>
        <v>1.6422580355787154E+41</v>
      </c>
      <c r="GGJ25" s="369"/>
      <c r="GGK25" s="369">
        <f t="shared" ref="GGK25" si="2459">GGI25*$C$25</f>
        <v>1.6997370668239704E+41</v>
      </c>
      <c r="GGL25" s="369"/>
      <c r="GGM25" s="369">
        <f t="shared" ref="GGM25" si="2460">GGK25*$C$25</f>
        <v>1.7592278641628093E+41</v>
      </c>
      <c r="GGN25" s="369"/>
      <c r="GGO25" s="369">
        <f t="shared" ref="GGO25" si="2461">GGM25*$C$25</f>
        <v>1.8208008394085074E+41</v>
      </c>
      <c r="GGP25" s="369"/>
      <c r="GGQ25" s="369">
        <f t="shared" ref="GGQ25" si="2462">GGO25*$C$25</f>
        <v>1.8845288687878051E+41</v>
      </c>
      <c r="GGR25" s="369"/>
      <c r="GGS25" s="369">
        <f t="shared" ref="GGS25" si="2463">GGQ25*$C$25</f>
        <v>1.9504873791953781E+41</v>
      </c>
      <c r="GGT25" s="369"/>
      <c r="GGU25" s="369">
        <f t="shared" ref="GGU25" si="2464">GGS25*$C$25</f>
        <v>2.018754437467216E+41</v>
      </c>
      <c r="GGV25" s="369"/>
      <c r="GGW25" s="369">
        <f t="shared" ref="GGW25" si="2465">GGU25*$C$25</f>
        <v>2.0894108427785683E+41</v>
      </c>
      <c r="GGX25" s="369"/>
      <c r="GGY25" s="369">
        <f t="shared" ref="GGY25" si="2466">GGW25*$C$25</f>
        <v>2.1625402222758179E+41</v>
      </c>
      <c r="GGZ25" s="369"/>
      <c r="GHA25" s="369">
        <f t="shared" ref="GHA25" si="2467">GGY25*$C$25</f>
        <v>2.2382291300554715E+41</v>
      </c>
      <c r="GHB25" s="369"/>
      <c r="GHC25" s="369">
        <f t="shared" ref="GHC25" si="2468">GHA25*$C$25</f>
        <v>2.3165671496074127E+41</v>
      </c>
      <c r="GHD25" s="369"/>
      <c r="GHE25" s="369">
        <f t="shared" ref="GHE25" si="2469">GHC25*$C$25</f>
        <v>2.3976469998436719E+41</v>
      </c>
      <c r="GHF25" s="369"/>
      <c r="GHG25" s="369">
        <f t="shared" ref="GHG25" si="2470">GHE25*$C$25</f>
        <v>2.4815646448382002E+41</v>
      </c>
      <c r="GHH25" s="369"/>
      <c r="GHI25" s="369">
        <f t="shared" ref="GHI25" si="2471">GHG25*$C$25</f>
        <v>2.5684194074075371E+41</v>
      </c>
      <c r="GHJ25" s="369"/>
      <c r="GHK25" s="369">
        <f t="shared" ref="GHK25" si="2472">GHI25*$C$25</f>
        <v>2.6583140866668008E+41</v>
      </c>
      <c r="GHL25" s="369"/>
      <c r="GHM25" s="369">
        <f t="shared" ref="GHM25" si="2473">GHK25*$C$25</f>
        <v>2.7513550797001384E+41</v>
      </c>
      <c r="GHN25" s="369"/>
      <c r="GHO25" s="369">
        <f t="shared" ref="GHO25" si="2474">GHM25*$C$25</f>
        <v>2.8476525074896432E+41</v>
      </c>
      <c r="GHP25" s="369"/>
      <c r="GHQ25" s="369">
        <f t="shared" ref="GHQ25" si="2475">GHO25*$C$25</f>
        <v>2.9473203452517807E+41</v>
      </c>
      <c r="GHR25" s="369"/>
      <c r="GHS25" s="369">
        <f t="shared" ref="GHS25" si="2476">GHQ25*$C$25</f>
        <v>3.0504765573355926E+41</v>
      </c>
      <c r="GHT25" s="369"/>
      <c r="GHU25" s="369">
        <f t="shared" ref="GHU25" si="2477">GHS25*$C$25</f>
        <v>3.1572432368423382E+41</v>
      </c>
      <c r="GHV25" s="369"/>
      <c r="GHW25" s="369">
        <f t="shared" ref="GHW25" si="2478">GHU25*$C$25</f>
        <v>3.2677467501318198E+41</v>
      </c>
      <c r="GHX25" s="369"/>
      <c r="GHY25" s="369">
        <f t="shared" ref="GHY25" si="2479">GHW25*$C$25</f>
        <v>3.3821178863864331E+41</v>
      </c>
      <c r="GHZ25" s="369"/>
      <c r="GIA25" s="369">
        <f t="shared" ref="GIA25" si="2480">GHY25*$C$25</f>
        <v>3.500492012409958E+41</v>
      </c>
      <c r="GIB25" s="369"/>
      <c r="GIC25" s="369">
        <f t="shared" ref="GIC25" si="2481">GIA25*$C$25</f>
        <v>3.6230092328443059E+41</v>
      </c>
      <c r="GID25" s="369"/>
      <c r="GIE25" s="369">
        <f t="shared" ref="GIE25" si="2482">GIC25*$C$25</f>
        <v>3.7498145559938564E+41</v>
      </c>
      <c r="GIF25" s="369"/>
      <c r="GIG25" s="369">
        <f t="shared" ref="GIG25" si="2483">GIE25*$C$25</f>
        <v>3.8810580654536408E+41</v>
      </c>
      <c r="GIH25" s="369"/>
      <c r="GII25" s="369">
        <f t="shared" ref="GII25" si="2484">GIG25*$C$25</f>
        <v>4.0168950977445177E+41</v>
      </c>
      <c r="GIJ25" s="369"/>
      <c r="GIK25" s="369">
        <f t="shared" ref="GIK25" si="2485">GII25*$C$25</f>
        <v>4.1574864261655758E+41</v>
      </c>
      <c r="GIL25" s="369"/>
      <c r="GIM25" s="369">
        <f t="shared" ref="GIM25" si="2486">GIK25*$C$25</f>
        <v>4.3029984510813708E+41</v>
      </c>
      <c r="GIN25" s="369"/>
      <c r="GIO25" s="369">
        <f t="shared" ref="GIO25" si="2487">GIM25*$C$25</f>
        <v>4.4536033968692183E+41</v>
      </c>
      <c r="GIP25" s="369"/>
      <c r="GIQ25" s="369">
        <f t="shared" ref="GIQ25" si="2488">GIO25*$C$25</f>
        <v>4.6094795157596409E+41</v>
      </c>
      <c r="GIR25" s="369"/>
      <c r="GIS25" s="369">
        <f t="shared" ref="GIS25" si="2489">GIQ25*$C$25</f>
        <v>4.7708112988112278E+41</v>
      </c>
      <c r="GIT25" s="369"/>
      <c r="GIU25" s="369">
        <f t="shared" ref="GIU25" si="2490">GIS25*$C$25</f>
        <v>4.9377896942696204E+41</v>
      </c>
      <c r="GIV25" s="369"/>
      <c r="GIW25" s="369">
        <f t="shared" ref="GIW25" si="2491">GIU25*$C$25</f>
        <v>5.1106123335690566E+41</v>
      </c>
      <c r="GIX25" s="369"/>
      <c r="GIY25" s="369">
        <f t="shared" ref="GIY25" si="2492">GIW25*$C$25</f>
        <v>5.289483765243973E+41</v>
      </c>
      <c r="GIZ25" s="369"/>
      <c r="GJA25" s="369">
        <f t="shared" ref="GJA25" si="2493">GIY25*$C$25</f>
        <v>5.4746156970275118E+41</v>
      </c>
      <c r="GJB25" s="369"/>
      <c r="GJC25" s="369">
        <f t="shared" ref="GJC25" si="2494">GJA25*$C$25</f>
        <v>5.6662272464234745E+41</v>
      </c>
      <c r="GJD25" s="369"/>
      <c r="GJE25" s="369">
        <f t="shared" ref="GJE25" si="2495">GJC25*$C$25</f>
        <v>5.8645452000482954E+41</v>
      </c>
      <c r="GJF25" s="369"/>
      <c r="GJG25" s="369">
        <f t="shared" ref="GJG25" si="2496">GJE25*$C$25</f>
        <v>6.069804282049985E+41</v>
      </c>
      <c r="GJH25" s="369"/>
      <c r="GJI25" s="369">
        <f t="shared" ref="GJI25" si="2497">GJG25*$C$25</f>
        <v>6.2822474319217336E+41</v>
      </c>
      <c r="GJJ25" s="369"/>
      <c r="GJK25" s="369">
        <f t="shared" ref="GJK25" si="2498">GJI25*$C$25</f>
        <v>6.5021260920389936E+41</v>
      </c>
      <c r="GJL25" s="369"/>
      <c r="GJM25" s="369">
        <f t="shared" ref="GJM25" si="2499">GJK25*$C$25</f>
        <v>6.7297005052603577E+41</v>
      </c>
      <c r="GJN25" s="369"/>
      <c r="GJO25" s="369">
        <f t="shared" ref="GJO25" si="2500">GJM25*$C$25</f>
        <v>6.9652400229444698E+41</v>
      </c>
      <c r="GJP25" s="369"/>
      <c r="GJQ25" s="369">
        <f t="shared" ref="GJQ25" si="2501">GJO25*$C$25</f>
        <v>7.2090234237475254E+41</v>
      </c>
      <c r="GJR25" s="369"/>
      <c r="GJS25" s="369">
        <f t="shared" ref="GJS25" si="2502">GJQ25*$C$25</f>
        <v>7.4613392435786879E+41</v>
      </c>
      <c r="GJT25" s="369"/>
      <c r="GJU25" s="369">
        <f t="shared" ref="GJU25" si="2503">GJS25*$C$25</f>
        <v>7.7224861171039408E+41</v>
      </c>
      <c r="GJV25" s="369"/>
      <c r="GJW25" s="369">
        <f t="shared" ref="GJW25" si="2504">GJU25*$C$25</f>
        <v>7.9927731312025781E+41</v>
      </c>
      <c r="GJX25" s="369"/>
      <c r="GJY25" s="369">
        <f t="shared" ref="GJY25" si="2505">GJW25*$C$25</f>
        <v>8.2725201907946675E+41</v>
      </c>
      <c r="GJZ25" s="369"/>
      <c r="GKA25" s="369">
        <f t="shared" ref="GKA25" si="2506">GJY25*$C$25</f>
        <v>8.5620583974724802E+41</v>
      </c>
      <c r="GKB25" s="369"/>
      <c r="GKC25" s="369">
        <f t="shared" ref="GKC25" si="2507">GKA25*$C$25</f>
        <v>8.8617304413840159E+41</v>
      </c>
      <c r="GKD25" s="369"/>
      <c r="GKE25" s="369">
        <f t="shared" ref="GKE25" si="2508">GKC25*$C$25</f>
        <v>9.1718910068324554E+41</v>
      </c>
      <c r="GKF25" s="369"/>
      <c r="GKG25" s="369">
        <f t="shared" ref="GKG25" si="2509">GKE25*$C$25</f>
        <v>9.4929071920715901E+41</v>
      </c>
      <c r="GKH25" s="369"/>
      <c r="GKI25" s="369">
        <f t="shared" ref="GKI25" si="2510">GKG25*$C$25</f>
        <v>9.8251589437940946E+41</v>
      </c>
      <c r="GKJ25" s="369"/>
      <c r="GKK25" s="369">
        <f t="shared" ref="GKK25" si="2511">GKI25*$C$25</f>
        <v>1.0169039506826888E+42</v>
      </c>
      <c r="GKL25" s="369"/>
      <c r="GKM25" s="369">
        <f t="shared" ref="GKM25" si="2512">GKK25*$C$25</f>
        <v>1.0524955889565828E+42</v>
      </c>
      <c r="GKN25" s="369"/>
      <c r="GKO25" s="369">
        <f t="shared" ref="GKO25" si="2513">GKM25*$C$25</f>
        <v>1.0893329345700631E+42</v>
      </c>
      <c r="GKP25" s="369"/>
      <c r="GKQ25" s="369">
        <f t="shared" ref="GKQ25" si="2514">GKO25*$C$25</f>
        <v>1.1274595872800152E+42</v>
      </c>
      <c r="GKR25" s="369"/>
      <c r="GKS25" s="369">
        <f t="shared" ref="GKS25" si="2515">GKQ25*$C$25</f>
        <v>1.1669206728348157E+42</v>
      </c>
      <c r="GKT25" s="369"/>
      <c r="GKU25" s="369">
        <f t="shared" ref="GKU25" si="2516">GKS25*$C$25</f>
        <v>1.2077628963840341E+42</v>
      </c>
      <c r="GKV25" s="369"/>
      <c r="GKW25" s="369">
        <f t="shared" ref="GKW25" si="2517">GKU25*$C$25</f>
        <v>1.2500345977574752E+42</v>
      </c>
      <c r="GKX25" s="369"/>
      <c r="GKY25" s="369">
        <f t="shared" ref="GKY25" si="2518">GKW25*$C$25</f>
        <v>1.2937858086789867E+42</v>
      </c>
      <c r="GKZ25" s="369"/>
      <c r="GLA25" s="369">
        <f t="shared" ref="GLA25" si="2519">GKY25*$C$25</f>
        <v>1.3390683119827512E+42</v>
      </c>
      <c r="GLB25" s="369"/>
      <c r="GLC25" s="369">
        <f t="shared" ref="GLC25" si="2520">GLA25*$C$25</f>
        <v>1.3859357029021473E+42</v>
      </c>
      <c r="GLD25" s="369"/>
      <c r="GLE25" s="369">
        <f t="shared" ref="GLE25" si="2521">GLC25*$C$25</f>
        <v>1.4344434525037224E+42</v>
      </c>
      <c r="GLF25" s="369"/>
      <c r="GLG25" s="369">
        <f t="shared" ref="GLG25" si="2522">GLE25*$C$25</f>
        <v>1.4846489733413525E+42</v>
      </c>
      <c r="GLH25" s="369"/>
      <c r="GLI25" s="369">
        <f t="shared" ref="GLI25" si="2523">GLG25*$C$25</f>
        <v>1.5366116874082996E+42</v>
      </c>
      <c r="GLJ25" s="369"/>
      <c r="GLK25" s="369">
        <f t="shared" ref="GLK25" si="2524">GLI25*$C$25</f>
        <v>1.5903930964675899E+42</v>
      </c>
      <c r="GLL25" s="369"/>
      <c r="GLM25" s="369">
        <f t="shared" ref="GLM25" si="2525">GLK25*$C$25</f>
        <v>1.6460568548439555E+42</v>
      </c>
      <c r="GLN25" s="369"/>
      <c r="GLO25" s="369">
        <f t="shared" ref="GLO25" si="2526">GLM25*$C$25</f>
        <v>1.7036688447634937E+42</v>
      </c>
      <c r="GLP25" s="369"/>
      <c r="GLQ25" s="369">
        <f t="shared" ref="GLQ25" si="2527">GLO25*$C$25</f>
        <v>1.7632972543302158E+42</v>
      </c>
      <c r="GLR25" s="369"/>
      <c r="GLS25" s="369">
        <f t="shared" ref="GLS25" si="2528">GLQ25*$C$25</f>
        <v>1.8250126582317733E+42</v>
      </c>
      <c r="GLT25" s="369"/>
      <c r="GLU25" s="369">
        <f t="shared" ref="GLU25" si="2529">GLS25*$C$25</f>
        <v>1.8888881012698853E+42</v>
      </c>
      <c r="GLV25" s="369"/>
      <c r="GLW25" s="369">
        <f t="shared" ref="GLW25" si="2530">GLU25*$C$25</f>
        <v>1.9549991848143311E+42</v>
      </c>
      <c r="GLX25" s="369"/>
      <c r="GLY25" s="369">
        <f t="shared" ref="GLY25" si="2531">GLW25*$C$25</f>
        <v>2.0234241562828326E+42</v>
      </c>
      <c r="GLZ25" s="369"/>
      <c r="GMA25" s="369">
        <f t="shared" ref="GMA25" si="2532">GLY25*$C$25</f>
        <v>2.0942440017527315E+42</v>
      </c>
      <c r="GMB25" s="369"/>
      <c r="GMC25" s="369">
        <f t="shared" ref="GMC25" si="2533">GMA25*$C$25</f>
        <v>2.167542541814077E+42</v>
      </c>
      <c r="GMD25" s="369"/>
      <c r="GME25" s="369">
        <f t="shared" ref="GME25" si="2534">GMC25*$C$25</f>
        <v>2.2434065307775694E+42</v>
      </c>
      <c r="GMF25" s="369"/>
      <c r="GMG25" s="369">
        <f t="shared" ref="GMG25" si="2535">GME25*$C$25</f>
        <v>2.3219257593547843E+42</v>
      </c>
      <c r="GMH25" s="369"/>
      <c r="GMI25" s="369">
        <f t="shared" ref="GMI25" si="2536">GMG25*$C$25</f>
        <v>2.4031931609322015E+42</v>
      </c>
      <c r="GMJ25" s="369"/>
      <c r="GMK25" s="369">
        <f t="shared" ref="GMK25" si="2537">GMI25*$C$25</f>
        <v>2.4873049215648285E+42</v>
      </c>
      <c r="GML25" s="369"/>
      <c r="GMM25" s="369">
        <f t="shared" ref="GMM25" si="2538">GMK25*$C$25</f>
        <v>2.5743605938195974E+42</v>
      </c>
      <c r="GMN25" s="369"/>
      <c r="GMO25" s="369">
        <f t="shared" ref="GMO25" si="2539">GMM25*$C$25</f>
        <v>2.6644632146032831E+42</v>
      </c>
      <c r="GMP25" s="369"/>
      <c r="GMQ25" s="369">
        <f t="shared" ref="GMQ25" si="2540">GMO25*$C$25</f>
        <v>2.7577194271143978E+42</v>
      </c>
      <c r="GMR25" s="369"/>
      <c r="GMS25" s="369">
        <f t="shared" ref="GMS25" si="2541">GMQ25*$C$25</f>
        <v>2.8542396070634012E+42</v>
      </c>
      <c r="GMT25" s="369"/>
      <c r="GMU25" s="369">
        <f t="shared" ref="GMU25" si="2542">GMS25*$C$25</f>
        <v>2.9541379933106198E+42</v>
      </c>
      <c r="GMV25" s="369"/>
      <c r="GMW25" s="369">
        <f t="shared" ref="GMW25" si="2543">GMU25*$C$25</f>
        <v>3.0575328230764913E+42</v>
      </c>
      <c r="GMX25" s="369"/>
      <c r="GMY25" s="369">
        <f t="shared" ref="GMY25" si="2544">GMW25*$C$25</f>
        <v>3.1645464718841679E+42</v>
      </c>
      <c r="GMZ25" s="369"/>
      <c r="GNA25" s="369">
        <f t="shared" ref="GNA25" si="2545">GMY25*$C$25</f>
        <v>3.2753055984001135E+42</v>
      </c>
      <c r="GNB25" s="369"/>
      <c r="GNC25" s="369">
        <f t="shared" ref="GNC25" si="2546">GNA25*$C$25</f>
        <v>3.3899412943441171E+42</v>
      </c>
      <c r="GND25" s="369"/>
      <c r="GNE25" s="369">
        <f t="shared" ref="GNE25" si="2547">GNC25*$C$25</f>
        <v>3.5085892396461611E+42</v>
      </c>
      <c r="GNF25" s="369"/>
      <c r="GNG25" s="369">
        <f t="shared" ref="GNG25" si="2548">GNE25*$C$25</f>
        <v>3.6313898630337764E+42</v>
      </c>
      <c r="GNH25" s="369"/>
      <c r="GNI25" s="369">
        <f t="shared" ref="GNI25" si="2549">GNG25*$C$25</f>
        <v>3.7584885082399584E+42</v>
      </c>
      <c r="GNJ25" s="369"/>
      <c r="GNK25" s="369">
        <f t="shared" ref="GNK25" si="2550">GNI25*$C$25</f>
        <v>3.8900356060283565E+42</v>
      </c>
      <c r="GNL25" s="369"/>
      <c r="GNM25" s="369">
        <f t="shared" ref="GNM25" si="2551">GNK25*$C$25</f>
        <v>4.0261868522393487E+42</v>
      </c>
      <c r="GNN25" s="369"/>
      <c r="GNO25" s="369">
        <f t="shared" ref="GNO25" si="2552">GNM25*$C$25</f>
        <v>4.1671033920677254E+42</v>
      </c>
      <c r="GNP25" s="369"/>
      <c r="GNQ25" s="369">
        <f t="shared" ref="GNQ25" si="2553">GNO25*$C$25</f>
        <v>4.3129520107900954E+42</v>
      </c>
      <c r="GNR25" s="369"/>
      <c r="GNS25" s="369">
        <f t="shared" ref="GNS25" si="2554">GNQ25*$C$25</f>
        <v>4.4639053311677486E+42</v>
      </c>
      <c r="GNT25" s="369"/>
      <c r="GNU25" s="369">
        <f t="shared" ref="GNU25" si="2555">GNS25*$C$25</f>
        <v>4.6201420177586191E+42</v>
      </c>
      <c r="GNV25" s="369"/>
      <c r="GNW25" s="369">
        <f t="shared" ref="GNW25" si="2556">GNU25*$C$25</f>
        <v>4.7818469883801702E+42</v>
      </c>
      <c r="GNX25" s="369"/>
      <c r="GNY25" s="369">
        <f t="shared" ref="GNY25" si="2557">GNW25*$C$25</f>
        <v>4.9492116329734761E+42</v>
      </c>
      <c r="GNZ25" s="369"/>
      <c r="GOA25" s="369">
        <f t="shared" ref="GOA25" si="2558">GNY25*$C$25</f>
        <v>5.1224340401275476E+42</v>
      </c>
      <c r="GOB25" s="369"/>
      <c r="GOC25" s="369">
        <f t="shared" ref="GOC25" si="2559">GOA25*$C$25</f>
        <v>5.3017192315320116E+42</v>
      </c>
      <c r="GOD25" s="369"/>
      <c r="GOE25" s="369">
        <f t="shared" ref="GOE25" si="2560">GOC25*$C$25</f>
        <v>5.4872794046356315E+42</v>
      </c>
      <c r="GOF25" s="369"/>
      <c r="GOG25" s="369">
        <f t="shared" ref="GOG25" si="2561">GOE25*$C$25</f>
        <v>5.6793341837978785E+42</v>
      </c>
      <c r="GOH25" s="369"/>
      <c r="GOI25" s="369">
        <f t="shared" ref="GOI25" si="2562">GOG25*$C$25</f>
        <v>5.878110880230804E+42</v>
      </c>
      <c r="GOJ25" s="369"/>
      <c r="GOK25" s="369">
        <f t="shared" ref="GOK25" si="2563">GOI25*$C$25</f>
        <v>6.0838447610388813E+42</v>
      </c>
      <c r="GOL25" s="369"/>
      <c r="GOM25" s="369">
        <f t="shared" ref="GOM25" si="2564">GOK25*$C$25</f>
        <v>6.2967793276752422E+42</v>
      </c>
      <c r="GON25" s="369"/>
      <c r="GOO25" s="369">
        <f t="shared" ref="GOO25" si="2565">GOM25*$C$25</f>
        <v>6.5171666041438753E+42</v>
      </c>
      <c r="GOP25" s="369"/>
      <c r="GOQ25" s="369">
        <f t="shared" ref="GOQ25" si="2566">GOO25*$C$25</f>
        <v>6.7452674352889101E+42</v>
      </c>
      <c r="GOR25" s="369"/>
      <c r="GOS25" s="369">
        <f t="shared" ref="GOS25" si="2567">GOQ25*$C$25</f>
        <v>6.9813517955240219E+42</v>
      </c>
      <c r="GOT25" s="369"/>
      <c r="GOU25" s="369">
        <f t="shared" ref="GOU25" si="2568">GOS25*$C$25</f>
        <v>7.2256991083673619E+42</v>
      </c>
      <c r="GOV25" s="369"/>
      <c r="GOW25" s="369">
        <f t="shared" ref="GOW25" si="2569">GOU25*$C$25</f>
        <v>7.4785985771602195E+42</v>
      </c>
      <c r="GOX25" s="369"/>
      <c r="GOY25" s="369">
        <f t="shared" ref="GOY25" si="2570">GOW25*$C$25</f>
        <v>7.7403495273608266E+42</v>
      </c>
      <c r="GOZ25" s="369"/>
      <c r="GPA25" s="369">
        <f t="shared" ref="GPA25" si="2571">GOY25*$C$25</f>
        <v>8.0112617608184553E+42</v>
      </c>
      <c r="GPB25" s="369"/>
      <c r="GPC25" s="369">
        <f t="shared" ref="GPC25" si="2572">GPA25*$C$25</f>
        <v>8.2916559224471003E+42</v>
      </c>
      <c r="GPD25" s="369"/>
      <c r="GPE25" s="369">
        <f t="shared" ref="GPE25" si="2573">GPC25*$C$25</f>
        <v>8.5818638797327486E+42</v>
      </c>
      <c r="GPF25" s="369"/>
      <c r="GPG25" s="369">
        <f t="shared" ref="GPG25" si="2574">GPE25*$C$25</f>
        <v>8.8822291155233944E+42</v>
      </c>
      <c r="GPH25" s="369"/>
      <c r="GPI25" s="369">
        <f t="shared" ref="GPI25" si="2575">GPG25*$C$25</f>
        <v>9.1931071345667128E+42</v>
      </c>
      <c r="GPJ25" s="369"/>
      <c r="GPK25" s="369">
        <f t="shared" ref="GPK25" si="2576">GPI25*$C$25</f>
        <v>9.5148658842765471E+42</v>
      </c>
      <c r="GPL25" s="369"/>
      <c r="GPM25" s="369">
        <f t="shared" ref="GPM25" si="2577">GPK25*$C$25</f>
        <v>9.8478861902262253E+42</v>
      </c>
      <c r="GPN25" s="369"/>
      <c r="GPO25" s="369">
        <f t="shared" ref="GPO25" si="2578">GPM25*$C$25</f>
        <v>1.0192562206884143E+43</v>
      </c>
      <c r="GPP25" s="369"/>
      <c r="GPQ25" s="369">
        <f t="shared" ref="GPQ25" si="2579">GPO25*$C$25</f>
        <v>1.0549301884125087E+43</v>
      </c>
      <c r="GPR25" s="369"/>
      <c r="GPS25" s="369">
        <f t="shared" ref="GPS25" si="2580">GPQ25*$C$25</f>
        <v>1.0918527450069465E+43</v>
      </c>
      <c r="GPT25" s="369"/>
      <c r="GPU25" s="369">
        <f t="shared" ref="GPU25" si="2581">GPS25*$C$25</f>
        <v>1.1300675910821895E+43</v>
      </c>
      <c r="GPV25" s="369"/>
      <c r="GPW25" s="369">
        <f t="shared" ref="GPW25" si="2582">GPU25*$C$25</f>
        <v>1.169619956770066E+43</v>
      </c>
      <c r="GPX25" s="369"/>
      <c r="GPY25" s="369">
        <f t="shared" ref="GPY25" si="2583">GPW25*$C$25</f>
        <v>1.2105566552570182E+43</v>
      </c>
      <c r="GPZ25" s="369"/>
      <c r="GQA25" s="369">
        <f t="shared" ref="GQA25" si="2584">GPY25*$C$25</f>
        <v>1.2529261381910138E+43</v>
      </c>
      <c r="GQB25" s="369"/>
      <c r="GQC25" s="369">
        <f t="shared" ref="GQC25" si="2585">GQA25*$C$25</f>
        <v>1.2967785530276991E+43</v>
      </c>
      <c r="GQD25" s="369"/>
      <c r="GQE25" s="369">
        <f t="shared" ref="GQE25" si="2586">GQC25*$C$25</f>
        <v>1.3421658023836685E+43</v>
      </c>
      <c r="GQF25" s="369"/>
      <c r="GQG25" s="369">
        <f t="shared" ref="GQG25" si="2587">GQE25*$C$25</f>
        <v>1.3891416054670967E+43</v>
      </c>
      <c r="GQH25" s="369"/>
      <c r="GQI25" s="369">
        <f t="shared" ref="GQI25" si="2588">GQG25*$C$25</f>
        <v>1.4377615616584449E+43</v>
      </c>
      <c r="GQJ25" s="369"/>
      <c r="GQK25" s="369">
        <f t="shared" ref="GQK25" si="2589">GQI25*$C$25</f>
        <v>1.4880832163164903E+43</v>
      </c>
      <c r="GQL25" s="369"/>
      <c r="GQM25" s="369">
        <f t="shared" ref="GQM25" si="2590">GQK25*$C$25</f>
        <v>1.5401661288875673E+43</v>
      </c>
      <c r="GQN25" s="369"/>
      <c r="GQO25" s="369">
        <f t="shared" ref="GQO25" si="2591">GQM25*$C$25</f>
        <v>1.594071943398632E+43</v>
      </c>
      <c r="GQP25" s="369"/>
      <c r="GQQ25" s="369">
        <f t="shared" ref="GQQ25" si="2592">GQO25*$C$25</f>
        <v>1.6498644614175839E+43</v>
      </c>
      <c r="GQR25" s="369"/>
      <c r="GQS25" s="369">
        <f t="shared" ref="GQS25" si="2593">GQQ25*$C$25</f>
        <v>1.7076097175671992E+43</v>
      </c>
      <c r="GQT25" s="369"/>
      <c r="GQU25" s="369">
        <f t="shared" ref="GQU25" si="2594">GQS25*$C$25</f>
        <v>1.7673760576820509E+43</v>
      </c>
      <c r="GQV25" s="369"/>
      <c r="GQW25" s="369">
        <f t="shared" ref="GQW25" si="2595">GQU25*$C$25</f>
        <v>1.8292342197009225E+43</v>
      </c>
      <c r="GQX25" s="369"/>
      <c r="GQY25" s="369">
        <f t="shared" ref="GQY25" si="2596">GQW25*$C$25</f>
        <v>1.8932574173904547E+43</v>
      </c>
      <c r="GQZ25" s="369"/>
      <c r="GRA25" s="369">
        <f t="shared" ref="GRA25" si="2597">GQY25*$C$25</f>
        <v>1.9595214269991204E+43</v>
      </c>
      <c r="GRB25" s="369"/>
      <c r="GRC25" s="369">
        <f t="shared" ref="GRC25" si="2598">GRA25*$C$25</f>
        <v>2.0281046769440893E+43</v>
      </c>
      <c r="GRD25" s="369"/>
      <c r="GRE25" s="369">
        <f t="shared" ref="GRE25" si="2599">GRC25*$C$25</f>
        <v>2.0990883406371322E+43</v>
      </c>
      <c r="GRF25" s="369"/>
      <c r="GRG25" s="369">
        <f t="shared" ref="GRG25" si="2600">GRE25*$C$25</f>
        <v>2.1725564325594318E+43</v>
      </c>
      <c r="GRH25" s="369"/>
      <c r="GRI25" s="369">
        <f t="shared" ref="GRI25" si="2601">GRG25*$C$25</f>
        <v>2.2485959076990117E+43</v>
      </c>
      <c r="GRJ25" s="369"/>
      <c r="GRK25" s="369">
        <f t="shared" ref="GRK25" si="2602">GRI25*$C$25</f>
        <v>2.3272967644684771E+43</v>
      </c>
      <c r="GRL25" s="369"/>
      <c r="GRM25" s="369">
        <f t="shared" ref="GRM25" si="2603">GRK25*$C$25</f>
        <v>2.4087521512248736E+43</v>
      </c>
      <c r="GRN25" s="369"/>
      <c r="GRO25" s="369">
        <f t="shared" ref="GRO25" si="2604">GRM25*$C$25</f>
        <v>2.4930584765177437E+43</v>
      </c>
      <c r="GRP25" s="369"/>
      <c r="GRQ25" s="369">
        <f t="shared" ref="GRQ25" si="2605">GRO25*$C$25</f>
        <v>2.5803155231958645E+43</v>
      </c>
      <c r="GRR25" s="369"/>
      <c r="GRS25" s="369">
        <f t="shared" ref="GRS25" si="2606">GRQ25*$C$25</f>
        <v>2.6706265665077198E+43</v>
      </c>
      <c r="GRT25" s="369"/>
      <c r="GRU25" s="369">
        <f t="shared" ref="GRU25" si="2607">GRS25*$C$25</f>
        <v>2.7640984963354897E+43</v>
      </c>
      <c r="GRV25" s="369"/>
      <c r="GRW25" s="369">
        <f t="shared" ref="GRW25" si="2608">GRU25*$C$25</f>
        <v>2.8608419437072318E+43</v>
      </c>
      <c r="GRX25" s="369"/>
      <c r="GRY25" s="369">
        <f t="shared" ref="GRY25" si="2609">GRW25*$C$25</f>
        <v>2.9609714117369847E+43</v>
      </c>
      <c r="GRZ25" s="369"/>
      <c r="GSA25" s="369">
        <f t="shared" ref="GSA25" si="2610">GRY25*$C$25</f>
        <v>3.0646054111477791E+43</v>
      </c>
      <c r="GSB25" s="369"/>
      <c r="GSC25" s="369">
        <f t="shared" ref="GSC25" si="2611">GSA25*$C$25</f>
        <v>3.1718666005379513E+43</v>
      </c>
      <c r="GSD25" s="369"/>
      <c r="GSE25" s="369">
        <f t="shared" ref="GSE25" si="2612">GSC25*$C$25</f>
        <v>3.2828819315567795E+43</v>
      </c>
      <c r="GSF25" s="369"/>
      <c r="GSG25" s="369">
        <f t="shared" ref="GSG25" si="2613">GSE25*$C$25</f>
        <v>3.3977827991612662E+43</v>
      </c>
      <c r="GSH25" s="369"/>
      <c r="GSI25" s="369">
        <f t="shared" ref="GSI25" si="2614">GSG25*$C$25</f>
        <v>3.5167051971319104E+43</v>
      </c>
      <c r="GSJ25" s="369"/>
      <c r="GSK25" s="369">
        <f t="shared" ref="GSK25" si="2615">GSI25*$C$25</f>
        <v>3.6397898790315271E+43</v>
      </c>
      <c r="GSL25" s="369"/>
      <c r="GSM25" s="369">
        <f t="shared" ref="GSM25" si="2616">GSK25*$C$25</f>
        <v>3.76718252479763E+43</v>
      </c>
      <c r="GSN25" s="369"/>
      <c r="GSO25" s="369">
        <f t="shared" ref="GSO25" si="2617">GSM25*$C$25</f>
        <v>3.8990339131655469E+43</v>
      </c>
      <c r="GSP25" s="369"/>
      <c r="GSQ25" s="369">
        <f t="shared" ref="GSQ25" si="2618">GSO25*$C$25</f>
        <v>4.0355001001263406E+43</v>
      </c>
      <c r="GSR25" s="369"/>
      <c r="GSS25" s="369">
        <f t="shared" ref="GSS25" si="2619">GSQ25*$C$25</f>
        <v>4.1767426036307624E+43</v>
      </c>
      <c r="GST25" s="369"/>
      <c r="GSU25" s="369">
        <f t="shared" ref="GSU25" si="2620">GSS25*$C$25</f>
        <v>4.3229285947578388E+43</v>
      </c>
      <c r="GSV25" s="369"/>
      <c r="GSW25" s="369">
        <f t="shared" ref="GSW25" si="2621">GSU25*$C$25</f>
        <v>4.474231095574363E+43</v>
      </c>
      <c r="GSX25" s="369"/>
      <c r="GSY25" s="369">
        <f t="shared" ref="GSY25" si="2622">GSW25*$C$25</f>
        <v>4.6308291839194657E+43</v>
      </c>
      <c r="GSZ25" s="369"/>
      <c r="GTA25" s="369">
        <f t="shared" ref="GTA25" si="2623">GSY25*$C$25</f>
        <v>4.7929082053566466E+43</v>
      </c>
      <c r="GTB25" s="369"/>
      <c r="GTC25" s="369">
        <f t="shared" ref="GTC25" si="2624">GTA25*$C$25</f>
        <v>4.9606599925441293E+43</v>
      </c>
      <c r="GTD25" s="369"/>
      <c r="GTE25" s="369">
        <f t="shared" ref="GTE25" si="2625">GTC25*$C$25</f>
        <v>5.1342830922831734E+43</v>
      </c>
      <c r="GTF25" s="369"/>
      <c r="GTG25" s="369">
        <f t="shared" ref="GTG25" si="2626">GTE25*$C$25</f>
        <v>5.3139830005130836E+43</v>
      </c>
      <c r="GTH25" s="369"/>
      <c r="GTI25" s="369">
        <f t="shared" ref="GTI25" si="2627">GTG25*$C$25</f>
        <v>5.4999724055310414E+43</v>
      </c>
      <c r="GTJ25" s="369"/>
      <c r="GTK25" s="369">
        <f t="shared" ref="GTK25" si="2628">GTI25*$C$25</f>
        <v>5.6924714397246272E+43</v>
      </c>
      <c r="GTL25" s="369"/>
      <c r="GTM25" s="369">
        <f t="shared" ref="GTM25" si="2629">GTK25*$C$25</f>
        <v>5.8917079401149887E+43</v>
      </c>
      <c r="GTN25" s="369"/>
      <c r="GTO25" s="369">
        <f t="shared" ref="GTO25" si="2630">GTM25*$C$25</f>
        <v>6.0979177180190127E+43</v>
      </c>
      <c r="GTP25" s="369"/>
      <c r="GTQ25" s="369">
        <f t="shared" ref="GTQ25" si="2631">GTO25*$C$25</f>
        <v>6.3113448381496775E+43</v>
      </c>
      <c r="GTR25" s="369"/>
      <c r="GTS25" s="369">
        <f t="shared" ref="GTS25" si="2632">GTQ25*$C$25</f>
        <v>6.532241907484916E+43</v>
      </c>
      <c r="GTT25" s="369"/>
      <c r="GTU25" s="369">
        <f t="shared" ref="GTU25" si="2633">GTS25*$C$25</f>
        <v>6.7608703742468872E+43</v>
      </c>
      <c r="GTV25" s="369"/>
      <c r="GTW25" s="369">
        <f t="shared" ref="GTW25" si="2634">GTU25*$C$25</f>
        <v>6.9975008373455279E+43</v>
      </c>
      <c r="GTX25" s="369"/>
      <c r="GTY25" s="369">
        <f t="shared" ref="GTY25" si="2635">GTW25*$C$25</f>
        <v>7.2424133666526209E+43</v>
      </c>
      <c r="GTZ25" s="369"/>
      <c r="GUA25" s="369">
        <f t="shared" ref="GUA25" si="2636">GTY25*$C$25</f>
        <v>7.4958978344854617E+43</v>
      </c>
      <c r="GUB25" s="369"/>
      <c r="GUC25" s="369">
        <f t="shared" ref="GUC25" si="2637">GUA25*$C$25</f>
        <v>7.7582542586924521E+43</v>
      </c>
      <c r="GUD25" s="369"/>
      <c r="GUE25" s="369">
        <f t="shared" ref="GUE25" si="2638">GUC25*$C$25</f>
        <v>8.0297931577466869E+43</v>
      </c>
      <c r="GUF25" s="369"/>
      <c r="GUG25" s="369">
        <f t="shared" ref="GUG25" si="2639">GUE25*$C$25</f>
        <v>8.3108359182678202E+43</v>
      </c>
      <c r="GUH25" s="369"/>
      <c r="GUI25" s="369">
        <f t="shared" ref="GUI25" si="2640">GUG25*$C$25</f>
        <v>8.6017151754071933E+43</v>
      </c>
      <c r="GUJ25" s="369"/>
      <c r="GUK25" s="369">
        <f t="shared" ref="GUK25" si="2641">GUI25*$C$25</f>
        <v>8.9027752065464445E+43</v>
      </c>
      <c r="GUL25" s="369"/>
      <c r="GUM25" s="369">
        <f t="shared" ref="GUM25" si="2642">GUK25*$C$25</f>
        <v>9.2143723387755688E+43</v>
      </c>
      <c r="GUN25" s="369"/>
      <c r="GUO25" s="369">
        <f t="shared" ref="GUO25" si="2643">GUM25*$C$25</f>
        <v>9.5368753706327121E+43</v>
      </c>
      <c r="GUP25" s="369"/>
      <c r="GUQ25" s="369">
        <f t="shared" ref="GUQ25" si="2644">GUO25*$C$25</f>
        <v>9.8706660086048563E+43</v>
      </c>
      <c r="GUR25" s="369"/>
      <c r="GUS25" s="369">
        <f t="shared" ref="GUS25" si="2645">GUQ25*$C$25</f>
        <v>1.0216139318906025E+44</v>
      </c>
      <c r="GUT25" s="369"/>
      <c r="GUU25" s="369">
        <f t="shared" ref="GUU25" si="2646">GUS25*$C$25</f>
        <v>1.0573704195067735E+44</v>
      </c>
      <c r="GUV25" s="369"/>
      <c r="GUW25" s="369">
        <f t="shared" ref="GUW25" si="2647">GUU25*$C$25</f>
        <v>1.0943783841895105E+44</v>
      </c>
      <c r="GUX25" s="369"/>
      <c r="GUY25" s="369">
        <f t="shared" ref="GUY25" si="2648">GUW25*$C$25</f>
        <v>1.1326816276361433E+44</v>
      </c>
      <c r="GUZ25" s="369"/>
      <c r="GVA25" s="369">
        <f t="shared" ref="GVA25" si="2649">GUY25*$C$25</f>
        <v>1.1723254846034082E+44</v>
      </c>
      <c r="GVB25" s="369"/>
      <c r="GVC25" s="369">
        <f t="shared" ref="GVC25" si="2650">GVA25*$C$25</f>
        <v>1.2133568765645273E+44</v>
      </c>
      <c r="GVD25" s="369"/>
      <c r="GVE25" s="369">
        <f t="shared" ref="GVE25" si="2651">GVC25*$C$25</f>
        <v>1.2558243672442857E+44</v>
      </c>
      <c r="GVF25" s="369"/>
      <c r="GVG25" s="369">
        <f t="shared" ref="GVG25" si="2652">GVE25*$C$25</f>
        <v>1.2997782200978355E+44</v>
      </c>
      <c r="GVH25" s="369"/>
      <c r="GVI25" s="369">
        <f t="shared" ref="GVI25" si="2653">GVG25*$C$25</f>
        <v>1.3452704578012597E+44</v>
      </c>
      <c r="GVJ25" s="369"/>
      <c r="GVK25" s="369">
        <f t="shared" ref="GVK25" si="2654">GVI25*$C$25</f>
        <v>1.3923549238243037E+44</v>
      </c>
      <c r="GVL25" s="369"/>
      <c r="GVM25" s="369">
        <f t="shared" ref="GVM25" si="2655">GVK25*$C$25</f>
        <v>1.4410873461581541E+44</v>
      </c>
      <c r="GVN25" s="369"/>
      <c r="GVO25" s="369">
        <f t="shared" ref="GVO25" si="2656">GVM25*$C$25</f>
        <v>1.4915254032736894E+44</v>
      </c>
      <c r="GVP25" s="369"/>
      <c r="GVQ25" s="369">
        <f t="shared" ref="GVQ25" si="2657">GVO25*$C$25</f>
        <v>1.5437287923882685E+44</v>
      </c>
      <c r="GVR25" s="369"/>
      <c r="GVS25" s="369">
        <f t="shared" ref="GVS25" si="2658">GVQ25*$C$25</f>
        <v>1.5977593001218579E+44</v>
      </c>
      <c r="GVT25" s="369"/>
      <c r="GVU25" s="369">
        <f t="shared" ref="GVU25" si="2659">GVS25*$C$25</f>
        <v>1.6536808756261227E+44</v>
      </c>
      <c r="GVV25" s="369"/>
      <c r="GVW25" s="369">
        <f t="shared" ref="GVW25" si="2660">GVU25*$C$25</f>
        <v>1.7115597062730368E+44</v>
      </c>
      <c r="GVX25" s="369"/>
      <c r="GVY25" s="369">
        <f t="shared" ref="GVY25" si="2661">GVW25*$C$25</f>
        <v>1.7714642959925929E+44</v>
      </c>
      <c r="GVZ25" s="369"/>
      <c r="GWA25" s="369">
        <f t="shared" ref="GWA25" si="2662">GVY25*$C$25</f>
        <v>1.8334655463523335E+44</v>
      </c>
      <c r="GWB25" s="369"/>
      <c r="GWC25" s="369">
        <f t="shared" ref="GWC25" si="2663">GWA25*$C$25</f>
        <v>1.897636840474665E+44</v>
      </c>
      <c r="GWD25" s="369"/>
      <c r="GWE25" s="369">
        <f t="shared" ref="GWE25" si="2664">GWC25*$C$25</f>
        <v>1.9640541298912781E+44</v>
      </c>
      <c r="GWF25" s="369"/>
      <c r="GWG25" s="369">
        <f t="shared" ref="GWG25" si="2665">GWE25*$C$25</f>
        <v>2.0327960244374727E+44</v>
      </c>
      <c r="GWH25" s="369"/>
      <c r="GWI25" s="369">
        <f t="shared" ref="GWI25" si="2666">GWG25*$C$25</f>
        <v>2.1039438852927839E+44</v>
      </c>
      <c r="GWJ25" s="369"/>
      <c r="GWK25" s="369">
        <f t="shared" ref="GWK25" si="2667">GWI25*$C$25</f>
        <v>2.1775819212780313E+44</v>
      </c>
      <c r="GWL25" s="369"/>
      <c r="GWM25" s="369">
        <f t="shared" ref="GWM25" si="2668">GWK25*$C$25</f>
        <v>2.2537972885227622E+44</v>
      </c>
      <c r="GWN25" s="369"/>
      <c r="GWO25" s="369">
        <f t="shared" ref="GWO25" si="2669">GWM25*$C$25</f>
        <v>2.3326801936210587E+44</v>
      </c>
      <c r="GWP25" s="369"/>
      <c r="GWQ25" s="369">
        <f t="shared" ref="GWQ25" si="2670">GWO25*$C$25</f>
        <v>2.4143240003977954E+44</v>
      </c>
      <c r="GWR25" s="369"/>
      <c r="GWS25" s="369">
        <f t="shared" ref="GWS25" si="2671">GWQ25*$C$25</f>
        <v>2.4988253404117181E+44</v>
      </c>
      <c r="GWT25" s="369"/>
      <c r="GWU25" s="369">
        <f t="shared" ref="GWU25" si="2672">GWS25*$C$25</f>
        <v>2.586284227326128E+44</v>
      </c>
      <c r="GWV25" s="369"/>
      <c r="GWW25" s="369">
        <f t="shared" ref="GWW25" si="2673">GWU25*$C$25</f>
        <v>2.6768041752825424E+44</v>
      </c>
      <c r="GWX25" s="369"/>
      <c r="GWY25" s="369">
        <f t="shared" ref="GWY25" si="2674">GWW25*$C$25</f>
        <v>2.7704923214174312E+44</v>
      </c>
      <c r="GWZ25" s="369"/>
      <c r="GXA25" s="369">
        <f t="shared" ref="GXA25" si="2675">GWY25*$C$25</f>
        <v>2.8674595526670412E+44</v>
      </c>
      <c r="GXB25" s="369"/>
      <c r="GXC25" s="369">
        <f t="shared" ref="GXC25" si="2676">GXA25*$C$25</f>
        <v>2.9678206370103874E+44</v>
      </c>
      <c r="GXD25" s="369"/>
      <c r="GXE25" s="369">
        <f t="shared" ref="GXE25" si="2677">GXC25*$C$25</f>
        <v>3.0716943593057506E+44</v>
      </c>
      <c r="GXF25" s="369"/>
      <c r="GXG25" s="369">
        <f t="shared" ref="GXG25" si="2678">GXE25*$C$25</f>
        <v>3.1792036618814517E+44</v>
      </c>
      <c r="GXH25" s="369"/>
      <c r="GXI25" s="369">
        <f t="shared" ref="GXI25" si="2679">GXG25*$C$25</f>
        <v>3.2904757900473021E+44</v>
      </c>
      <c r="GXJ25" s="369"/>
      <c r="GXK25" s="369">
        <f t="shared" ref="GXK25" si="2680">GXI25*$C$25</f>
        <v>3.4056424426989576E+44</v>
      </c>
      <c r="GXL25" s="369"/>
      <c r="GXM25" s="369">
        <f t="shared" ref="GXM25" si="2681">GXK25*$C$25</f>
        <v>3.5248399281934207E+44</v>
      </c>
      <c r="GXN25" s="369"/>
      <c r="GXO25" s="369">
        <f t="shared" ref="GXO25" si="2682">GXM25*$C$25</f>
        <v>3.6482093256801902E+44</v>
      </c>
      <c r="GXP25" s="369"/>
      <c r="GXQ25" s="369">
        <f t="shared" ref="GXQ25" si="2683">GXO25*$C$25</f>
        <v>3.7758966520789964E+44</v>
      </c>
      <c r="GXR25" s="369"/>
      <c r="GXS25" s="369">
        <f t="shared" ref="GXS25" si="2684">GXQ25*$C$25</f>
        <v>3.908053034901761E+44</v>
      </c>
      <c r="GXT25" s="369"/>
      <c r="GXU25" s="369">
        <f t="shared" ref="GXU25" si="2685">GXS25*$C$25</f>
        <v>4.0448348911233224E+44</v>
      </c>
      <c r="GXV25" s="369"/>
      <c r="GXW25" s="369">
        <f t="shared" ref="GXW25" si="2686">GXU25*$C$25</f>
        <v>4.1864041123126385E+44</v>
      </c>
      <c r="GXX25" s="369"/>
      <c r="GXY25" s="369">
        <f t="shared" ref="GXY25" si="2687">GXW25*$C$25</f>
        <v>4.3329282562435807E+44</v>
      </c>
      <c r="GXZ25" s="369"/>
      <c r="GYA25" s="369">
        <f t="shared" ref="GYA25" si="2688">GXY25*$C$25</f>
        <v>4.4845807452121055E+44</v>
      </c>
      <c r="GYB25" s="369"/>
      <c r="GYC25" s="369">
        <f t="shared" ref="GYC25" si="2689">GYA25*$C$25</f>
        <v>4.6415410712945288E+44</v>
      </c>
      <c r="GYD25" s="369"/>
      <c r="GYE25" s="369">
        <f t="shared" ref="GYE25" si="2690">GYC25*$C$25</f>
        <v>4.8039950087898367E+44</v>
      </c>
      <c r="GYF25" s="369"/>
      <c r="GYG25" s="369">
        <f t="shared" ref="GYG25" si="2691">GYE25*$C$25</f>
        <v>4.9721348340974804E+44</v>
      </c>
      <c r="GYH25" s="369"/>
      <c r="GYI25" s="369">
        <f t="shared" ref="GYI25" si="2692">GYG25*$C$25</f>
        <v>5.1461595532908918E+44</v>
      </c>
      <c r="GYJ25" s="369"/>
      <c r="GYK25" s="369">
        <f t="shared" ref="GYK25" si="2693">GYI25*$C$25</f>
        <v>5.3262751376560727E+44</v>
      </c>
      <c r="GYL25" s="369"/>
      <c r="GYM25" s="369">
        <f t="shared" ref="GYM25" si="2694">GYK25*$C$25</f>
        <v>5.5126947674740351E+44</v>
      </c>
      <c r="GYN25" s="369"/>
      <c r="GYO25" s="369">
        <f t="shared" ref="GYO25" si="2695">GYM25*$C$25</f>
        <v>5.705639084335626E+44</v>
      </c>
      <c r="GYP25" s="369"/>
      <c r="GYQ25" s="369">
        <f t="shared" ref="GYQ25" si="2696">GYO25*$C$25</f>
        <v>5.9053364522873724E+44</v>
      </c>
      <c r="GYR25" s="369"/>
      <c r="GYS25" s="369">
        <f t="shared" ref="GYS25" si="2697">GYQ25*$C$25</f>
        <v>6.1120232281174296E+44</v>
      </c>
      <c r="GYT25" s="369"/>
      <c r="GYU25" s="369">
        <f t="shared" ref="GYU25" si="2698">GYS25*$C$25</f>
        <v>6.3259440411015391E+44</v>
      </c>
      <c r="GYV25" s="369"/>
      <c r="GYW25" s="369">
        <f t="shared" ref="GYW25" si="2699">GYU25*$C$25</f>
        <v>6.5473520825400928E+44</v>
      </c>
      <c r="GYX25" s="369"/>
      <c r="GYY25" s="369">
        <f t="shared" ref="GYY25" si="2700">GYW25*$C$25</f>
        <v>6.7765094054289958E+44</v>
      </c>
      <c r="GYZ25" s="369"/>
      <c r="GZA25" s="369">
        <f t="shared" ref="GZA25" si="2701">GYY25*$C$25</f>
        <v>7.0136872346190103E+44</v>
      </c>
      <c r="GZB25" s="369"/>
      <c r="GZC25" s="369">
        <f t="shared" ref="GZC25" si="2702">GZA25*$C$25</f>
        <v>7.2591662878306757E+44</v>
      </c>
      <c r="GZD25" s="369"/>
      <c r="GZE25" s="369">
        <f t="shared" ref="GZE25" si="2703">GZC25*$C$25</f>
        <v>7.513237107904748E+44</v>
      </c>
      <c r="GZF25" s="369"/>
      <c r="GZG25" s="369">
        <f t="shared" ref="GZG25" si="2704">GZE25*$C$25</f>
        <v>7.7762004066814135E+44</v>
      </c>
      <c r="GZH25" s="369"/>
      <c r="GZI25" s="369">
        <f t="shared" ref="GZI25" si="2705">GZG25*$C$25</f>
        <v>8.048367420915262E+44</v>
      </c>
      <c r="GZJ25" s="369"/>
      <c r="GZK25" s="369">
        <f t="shared" ref="GZK25" si="2706">GZI25*$C$25</f>
        <v>8.3300602806472956E+44</v>
      </c>
      <c r="GZL25" s="369"/>
      <c r="GZM25" s="369">
        <f t="shared" ref="GZM25" si="2707">GZK25*$C$25</f>
        <v>8.62161239046995E+44</v>
      </c>
      <c r="GZN25" s="369"/>
      <c r="GZO25" s="369">
        <f t="shared" ref="GZO25" si="2708">GZM25*$C$25</f>
        <v>8.9233688241363969E+44</v>
      </c>
      <c r="GZP25" s="369"/>
      <c r="GZQ25" s="369">
        <f t="shared" ref="GZQ25" si="2709">GZO25*$C$25</f>
        <v>9.2356867329811701E+44</v>
      </c>
      <c r="GZR25" s="369"/>
      <c r="GZS25" s="369">
        <f t="shared" ref="GZS25" si="2710">GZQ25*$C$25</f>
        <v>9.558935768635511E+44</v>
      </c>
      <c r="GZT25" s="369"/>
      <c r="GZU25" s="369">
        <f t="shared" ref="GZU25" si="2711">GZS25*$C$25</f>
        <v>9.8934985205377525E+44</v>
      </c>
      <c r="GZV25" s="369"/>
      <c r="GZW25" s="369">
        <f t="shared" ref="GZW25" si="2712">GZU25*$C$25</f>
        <v>1.0239770968756573E+45</v>
      </c>
      <c r="GZX25" s="369"/>
      <c r="GZY25" s="369">
        <f t="shared" ref="GZY25" si="2713">GZW25*$C$25</f>
        <v>1.0598162952663053E+45</v>
      </c>
      <c r="GZZ25" s="369"/>
      <c r="HAA25" s="369">
        <f t="shared" ref="HAA25" si="2714">GZY25*$C$25</f>
        <v>1.0969098656006259E+45</v>
      </c>
      <c r="HAB25" s="369"/>
      <c r="HAC25" s="369">
        <f t="shared" ref="HAC25" si="2715">HAA25*$C$25</f>
        <v>1.1353017108966478E+45</v>
      </c>
      <c r="HAD25" s="369"/>
      <c r="HAE25" s="369">
        <f t="shared" ref="HAE25" si="2716">HAC25*$C$25</f>
        <v>1.1750372707780303E+45</v>
      </c>
      <c r="HAF25" s="369"/>
      <c r="HAG25" s="369">
        <f t="shared" ref="HAG25" si="2717">HAE25*$C$25</f>
        <v>1.2161635752552612E+45</v>
      </c>
      <c r="HAH25" s="369"/>
      <c r="HAI25" s="369">
        <f t="shared" ref="HAI25" si="2718">HAG25*$C$25</f>
        <v>1.2587293003891953E+45</v>
      </c>
      <c r="HAJ25" s="369"/>
      <c r="HAK25" s="369">
        <f t="shared" ref="HAK25" si="2719">HAI25*$C$25</f>
        <v>1.302784825902817E+45</v>
      </c>
      <c r="HAL25" s="369"/>
      <c r="HAM25" s="369">
        <f t="shared" ref="HAM25" si="2720">HAK25*$C$25</f>
        <v>1.3483822948094155E+45</v>
      </c>
      <c r="HAN25" s="369"/>
      <c r="HAO25" s="369">
        <f t="shared" ref="HAO25" si="2721">HAM25*$C$25</f>
        <v>1.395575675127745E+45</v>
      </c>
      <c r="HAP25" s="369"/>
      <c r="HAQ25" s="369">
        <f t="shared" ref="HAQ25" si="2722">HAO25*$C$25</f>
        <v>1.444420823757216E+45</v>
      </c>
      <c r="HAR25" s="369"/>
      <c r="HAS25" s="369">
        <f t="shared" ref="HAS25" si="2723">HAQ25*$C$25</f>
        <v>1.4949755525887184E+45</v>
      </c>
      <c r="HAT25" s="369"/>
      <c r="HAU25" s="369">
        <f t="shared" ref="HAU25" si="2724">HAS25*$C$25</f>
        <v>1.5472996969293234E+45</v>
      </c>
      <c r="HAV25" s="369"/>
      <c r="HAW25" s="369">
        <f t="shared" ref="HAW25" si="2725">HAU25*$C$25</f>
        <v>1.6014551863218494E+45</v>
      </c>
      <c r="HAX25" s="369"/>
      <c r="HAY25" s="369">
        <f t="shared" ref="HAY25" si="2726">HAW25*$C$25</f>
        <v>1.657506117843114E+45</v>
      </c>
      <c r="HAZ25" s="369"/>
      <c r="HBA25" s="369">
        <f t="shared" ref="HBA25" si="2727">HAY25*$C$25</f>
        <v>1.7155188319676228E+45</v>
      </c>
      <c r="HBB25" s="369"/>
      <c r="HBC25" s="369">
        <f t="shared" ref="HBC25" si="2728">HBA25*$C$25</f>
        <v>1.7755619910864896E+45</v>
      </c>
      <c r="HBD25" s="369"/>
      <c r="HBE25" s="369">
        <f t="shared" ref="HBE25" si="2729">HBC25*$C$25</f>
        <v>1.8377066607745166E+45</v>
      </c>
      <c r="HBF25" s="369"/>
      <c r="HBG25" s="369">
        <f t="shared" ref="HBG25" si="2730">HBE25*$C$25</f>
        <v>1.9020263939016245E+45</v>
      </c>
      <c r="HBH25" s="369"/>
      <c r="HBI25" s="369">
        <f t="shared" ref="HBI25" si="2731">HBG25*$C$25</f>
        <v>1.968597317688181E+45</v>
      </c>
      <c r="HBJ25" s="369"/>
      <c r="HBK25" s="369">
        <f t="shared" ref="HBK25" si="2732">HBI25*$C$25</f>
        <v>2.0374982238072672E+45</v>
      </c>
      <c r="HBL25" s="369"/>
      <c r="HBM25" s="369">
        <f t="shared" ref="HBM25" si="2733">HBK25*$C$25</f>
        <v>2.1088106616405213E+45</v>
      </c>
      <c r="HBN25" s="369"/>
      <c r="HBO25" s="369">
        <f t="shared" ref="HBO25" si="2734">HBM25*$C$25</f>
        <v>2.1826190347979393E+45</v>
      </c>
      <c r="HBP25" s="369"/>
      <c r="HBQ25" s="369">
        <f t="shared" ref="HBQ25" si="2735">HBO25*$C$25</f>
        <v>2.2590107010158669E+45</v>
      </c>
      <c r="HBR25" s="369"/>
      <c r="HBS25" s="369">
        <f t="shared" ref="HBS25" si="2736">HBQ25*$C$25</f>
        <v>2.3380760755514223E+45</v>
      </c>
      <c r="HBT25" s="369"/>
      <c r="HBU25" s="369">
        <f t="shared" ref="HBU25" si="2737">HBS25*$C$25</f>
        <v>2.4199087381957217E+45</v>
      </c>
      <c r="HBV25" s="369"/>
      <c r="HBW25" s="369">
        <f t="shared" ref="HBW25" si="2738">HBU25*$C$25</f>
        <v>2.5046055440325717E+45</v>
      </c>
      <c r="HBX25" s="369"/>
      <c r="HBY25" s="369">
        <f t="shared" ref="HBY25" si="2739">HBW25*$C$25</f>
        <v>2.5922667380737114E+45</v>
      </c>
      <c r="HBZ25" s="369"/>
      <c r="HCA25" s="369">
        <f t="shared" ref="HCA25" si="2740">HBY25*$C$25</f>
        <v>2.6829960739062911E+45</v>
      </c>
      <c r="HCB25" s="369"/>
      <c r="HCC25" s="369">
        <f t="shared" ref="HCC25" si="2741">HCA25*$C$25</f>
        <v>2.7769009364930112E+45</v>
      </c>
      <c r="HCD25" s="369"/>
      <c r="HCE25" s="369">
        <f t="shared" ref="HCE25" si="2742">HCC25*$C$25</f>
        <v>2.8740924692702665E+45</v>
      </c>
      <c r="HCF25" s="369"/>
      <c r="HCG25" s="369">
        <f t="shared" ref="HCG25" si="2743">HCE25*$C$25</f>
        <v>2.9746857056947255E+45</v>
      </c>
      <c r="HCH25" s="369"/>
      <c r="HCI25" s="369">
        <f t="shared" ref="HCI25" si="2744">HCG25*$C$25</f>
        <v>3.0787997053940408E+45</v>
      </c>
      <c r="HCJ25" s="369"/>
      <c r="HCK25" s="369">
        <f t="shared" ref="HCK25" si="2745">HCI25*$C$25</f>
        <v>3.1865576950828323E+45</v>
      </c>
      <c r="HCL25" s="369"/>
      <c r="HCM25" s="369">
        <f t="shared" ref="HCM25" si="2746">HCK25*$C$25</f>
        <v>3.298087214410731E+45</v>
      </c>
      <c r="HCN25" s="369"/>
      <c r="HCO25" s="369">
        <f t="shared" ref="HCO25" si="2747">HCM25*$C$25</f>
        <v>3.4135202669151062E+45</v>
      </c>
      <c r="HCP25" s="369"/>
      <c r="HCQ25" s="369">
        <f t="shared" ref="HCQ25" si="2748">HCO25*$C$25</f>
        <v>3.5329934762571346E+45</v>
      </c>
      <c r="HCR25" s="369"/>
      <c r="HCS25" s="369">
        <f t="shared" ref="HCS25" si="2749">HCQ25*$C$25</f>
        <v>3.6566482479261342E+45</v>
      </c>
      <c r="HCT25" s="369"/>
      <c r="HCU25" s="369">
        <f t="shared" ref="HCU25" si="2750">HCS25*$C$25</f>
        <v>3.7846309366035485E+45</v>
      </c>
      <c r="HCV25" s="369"/>
      <c r="HCW25" s="369">
        <f t="shared" ref="HCW25" si="2751">HCU25*$C$25</f>
        <v>3.9170930193846724E+45</v>
      </c>
      <c r="HCX25" s="369"/>
      <c r="HCY25" s="369">
        <f t="shared" ref="HCY25" si="2752">HCW25*$C$25</f>
        <v>4.0541912750631353E+45</v>
      </c>
      <c r="HCZ25" s="369"/>
      <c r="HDA25" s="369">
        <f t="shared" ref="HDA25" si="2753">HCY25*$C$25</f>
        <v>4.1960879696903449E+45</v>
      </c>
      <c r="HDB25" s="369"/>
      <c r="HDC25" s="369">
        <f t="shared" ref="HDC25" si="2754">HDA25*$C$25</f>
        <v>4.3429510486295066E+45</v>
      </c>
      <c r="HDD25" s="369"/>
      <c r="HDE25" s="369">
        <f t="shared" ref="HDE25" si="2755">HDC25*$C$25</f>
        <v>4.4949543353315392E+45</v>
      </c>
      <c r="HDF25" s="369"/>
      <c r="HDG25" s="369">
        <f t="shared" ref="HDG25" si="2756">HDE25*$C$25</f>
        <v>4.6522777370681428E+45</v>
      </c>
      <c r="HDH25" s="369"/>
      <c r="HDI25" s="369">
        <f t="shared" ref="HDI25" si="2757">HDG25*$C$25</f>
        <v>4.8151074578655275E+45</v>
      </c>
      <c r="HDJ25" s="369"/>
      <c r="HDK25" s="369">
        <f t="shared" ref="HDK25" si="2758">HDI25*$C$25</f>
        <v>4.9836362188908209E+45</v>
      </c>
      <c r="HDL25" s="369"/>
      <c r="HDM25" s="369">
        <f t="shared" ref="HDM25" si="2759">HDK25*$C$25</f>
        <v>5.1580634865519994E+45</v>
      </c>
      <c r="HDN25" s="369"/>
      <c r="HDO25" s="369">
        <f t="shared" ref="HDO25" si="2760">HDM25*$C$25</f>
        <v>5.3385957085813187E+45</v>
      </c>
      <c r="HDP25" s="369"/>
      <c r="HDQ25" s="369">
        <f t="shared" ref="HDQ25" si="2761">HDO25*$C$25</f>
        <v>5.5254465583816644E+45</v>
      </c>
      <c r="HDR25" s="369"/>
      <c r="HDS25" s="369">
        <f t="shared" ref="HDS25" si="2762">HDQ25*$C$25</f>
        <v>5.7188371879250227E+45</v>
      </c>
      <c r="HDT25" s="369"/>
      <c r="HDU25" s="369">
        <f t="shared" ref="HDU25" si="2763">HDS25*$C$25</f>
        <v>5.9189964895023983E+45</v>
      </c>
      <c r="HDV25" s="369"/>
      <c r="HDW25" s="369">
        <f t="shared" ref="HDW25" si="2764">HDU25*$C$25</f>
        <v>6.1261613666349811E+45</v>
      </c>
      <c r="HDX25" s="369"/>
      <c r="HDY25" s="369">
        <f t="shared" ref="HDY25" si="2765">HDW25*$C$25</f>
        <v>6.3405770144672053E+45</v>
      </c>
      <c r="HDZ25" s="369"/>
      <c r="HEA25" s="369">
        <f t="shared" ref="HEA25" si="2766">HDY25*$C$25</f>
        <v>6.5624972099735563E+45</v>
      </c>
      <c r="HEB25" s="369"/>
      <c r="HEC25" s="369">
        <f t="shared" ref="HEC25" si="2767">HEA25*$C$25</f>
        <v>6.79218461232263E+45</v>
      </c>
      <c r="HED25" s="369"/>
      <c r="HEE25" s="369">
        <f t="shared" ref="HEE25" si="2768">HEC25*$C$25</f>
        <v>7.029911073753922E+45</v>
      </c>
      <c r="HEF25" s="369"/>
      <c r="HEG25" s="369">
        <f t="shared" ref="HEG25" si="2769">HEE25*$C$25</f>
        <v>7.2759579613353084E+45</v>
      </c>
      <c r="HEH25" s="369"/>
      <c r="HEI25" s="369">
        <f t="shared" ref="HEI25" si="2770">HEG25*$C$25</f>
        <v>7.5306164899820442E+45</v>
      </c>
      <c r="HEJ25" s="369"/>
      <c r="HEK25" s="369">
        <f t="shared" ref="HEK25" si="2771">HEI25*$C$25</f>
        <v>7.7941880671314158E+45</v>
      </c>
      <c r="HEL25" s="369"/>
      <c r="HEM25" s="369">
        <f t="shared" ref="HEM25" si="2772">HEK25*$C$25</f>
        <v>8.0669846494810149E+45</v>
      </c>
      <c r="HEN25" s="369"/>
      <c r="HEO25" s="369">
        <f t="shared" ref="HEO25" si="2773">HEM25*$C$25</f>
        <v>8.3493291122128491E+45</v>
      </c>
      <c r="HEP25" s="369"/>
      <c r="HEQ25" s="369">
        <f t="shared" ref="HEQ25" si="2774">HEO25*$C$25</f>
        <v>8.6415556311402987E+45</v>
      </c>
      <c r="HER25" s="369"/>
      <c r="HES25" s="369">
        <f t="shared" ref="HES25" si="2775">HEQ25*$C$25</f>
        <v>8.9440100782302086E+45</v>
      </c>
      <c r="HET25" s="369"/>
      <c r="HEU25" s="369">
        <f t="shared" ref="HEU25" si="2776">HES25*$C$25</f>
        <v>9.257050430968265E+45</v>
      </c>
      <c r="HEV25" s="369"/>
      <c r="HEW25" s="369">
        <f t="shared" ref="HEW25" si="2777">HEU25*$C$25</f>
        <v>9.5810471960521538E+45</v>
      </c>
      <c r="HEX25" s="369"/>
      <c r="HEY25" s="369">
        <f t="shared" ref="HEY25" si="2778">HEW25*$C$25</f>
        <v>9.9163838479139781E+45</v>
      </c>
      <c r="HEZ25" s="369"/>
      <c r="HFA25" s="369">
        <f t="shared" ref="HFA25" si="2779">HEY25*$C$25</f>
        <v>1.0263457282590967E+46</v>
      </c>
      <c r="HFB25" s="369"/>
      <c r="HFC25" s="369">
        <f t="shared" ref="HFC25" si="2780">HFA25*$C$25</f>
        <v>1.062267828748165E+46</v>
      </c>
      <c r="HFD25" s="369"/>
      <c r="HFE25" s="369">
        <f t="shared" ref="HFE25" si="2781">HFC25*$C$25</f>
        <v>1.0994472027543507E+46</v>
      </c>
      <c r="HFF25" s="369"/>
      <c r="HFG25" s="369">
        <f t="shared" ref="HFG25" si="2782">HFE25*$C$25</f>
        <v>1.1379278548507529E+46</v>
      </c>
      <c r="HFH25" s="369"/>
      <c r="HFI25" s="369">
        <f t="shared" ref="HFI25" si="2783">HFG25*$C$25</f>
        <v>1.1777553297705293E+46</v>
      </c>
      <c r="HFJ25" s="369"/>
      <c r="HFK25" s="369">
        <f t="shared" ref="HFK25" si="2784">HFI25*$C$25</f>
        <v>1.2189767663124978E+46</v>
      </c>
      <c r="HFL25" s="369"/>
      <c r="HFM25" s="369">
        <f t="shared" ref="HFM25" si="2785">HFK25*$C$25</f>
        <v>1.2616409531334352E+46</v>
      </c>
      <c r="HFN25" s="369"/>
      <c r="HFO25" s="369">
        <f t="shared" ref="HFO25" si="2786">HFM25*$C$25</f>
        <v>1.3057983864931052E+46</v>
      </c>
      <c r="HFP25" s="369"/>
      <c r="HFQ25" s="369">
        <f t="shared" ref="HFQ25" si="2787">HFO25*$C$25</f>
        <v>1.3515013300203638E+46</v>
      </c>
      <c r="HFR25" s="369"/>
      <c r="HFS25" s="369">
        <f t="shared" ref="HFS25" si="2788">HFQ25*$C$25</f>
        <v>1.3988038765710764E+46</v>
      </c>
      <c r="HFT25" s="369"/>
      <c r="HFU25" s="369">
        <f t="shared" ref="HFU25" si="2789">HFS25*$C$25</f>
        <v>1.4477620122510641E+46</v>
      </c>
      <c r="HFV25" s="369"/>
      <c r="HFW25" s="369">
        <f t="shared" ref="HFW25" si="2790">HFU25*$C$25</f>
        <v>1.4984336826798512E+46</v>
      </c>
      <c r="HFX25" s="369"/>
      <c r="HFY25" s="369">
        <f t="shared" ref="HFY25" si="2791">HFW25*$C$25</f>
        <v>1.5508788615736459E+46</v>
      </c>
      <c r="HFZ25" s="369"/>
      <c r="HGA25" s="369">
        <f t="shared" ref="HGA25" si="2792">HFY25*$C$25</f>
        <v>1.6051596217287234E+46</v>
      </c>
      <c r="HGB25" s="369"/>
      <c r="HGC25" s="369">
        <f t="shared" ref="HGC25" si="2793">HGA25*$C$25</f>
        <v>1.6613402084892287E+46</v>
      </c>
      <c r="HGD25" s="369"/>
      <c r="HGE25" s="369">
        <f t="shared" ref="HGE25" si="2794">HGC25*$C$25</f>
        <v>1.7194871157863515E+46</v>
      </c>
      <c r="HGF25" s="369"/>
      <c r="HGG25" s="369">
        <f t="shared" ref="HGG25" si="2795">HGE25*$C$25</f>
        <v>1.7796691648388737E+46</v>
      </c>
      <c r="HGH25" s="369"/>
      <c r="HGI25" s="369">
        <f t="shared" ref="HGI25" si="2796">HGG25*$C$25</f>
        <v>1.8419575856082342E+46</v>
      </c>
      <c r="HGJ25" s="369"/>
      <c r="HGK25" s="369">
        <f t="shared" ref="HGK25" si="2797">HGI25*$C$25</f>
        <v>1.9064261011045223E+46</v>
      </c>
      <c r="HGL25" s="369"/>
      <c r="HGM25" s="369">
        <f t="shared" ref="HGM25" si="2798">HGK25*$C$25</f>
        <v>1.9731510146431804E+46</v>
      </c>
      <c r="HGN25" s="369"/>
      <c r="HGO25" s="369">
        <f t="shared" ref="HGO25" si="2799">HGM25*$C$25</f>
        <v>2.0422113001556914E+46</v>
      </c>
      <c r="HGP25" s="369"/>
      <c r="HGQ25" s="369">
        <f t="shared" ref="HGQ25" si="2800">HGO25*$C$25</f>
        <v>2.1136886956611405E+46</v>
      </c>
      <c r="HGR25" s="369"/>
      <c r="HGS25" s="369">
        <f t="shared" ref="HGS25" si="2801">HGQ25*$C$25</f>
        <v>2.1876678000092802E+46</v>
      </c>
      <c r="HGT25" s="369"/>
      <c r="HGU25" s="369">
        <f t="shared" ref="HGU25" si="2802">HGS25*$C$25</f>
        <v>2.2642361730096049E+46</v>
      </c>
      <c r="HGV25" s="369"/>
      <c r="HGW25" s="369">
        <f t="shared" ref="HGW25" si="2803">HGU25*$C$25</f>
        <v>2.343484439064941E+46</v>
      </c>
      <c r="HGX25" s="369"/>
      <c r="HGY25" s="369">
        <f t="shared" ref="HGY25" si="2804">HGW25*$C$25</f>
        <v>2.4255063944322139E+46</v>
      </c>
      <c r="HGZ25" s="369"/>
      <c r="HHA25" s="369">
        <f t="shared" ref="HHA25" si="2805">HGY25*$C$25</f>
        <v>2.5103991182373412E+46</v>
      </c>
      <c r="HHB25" s="369"/>
      <c r="HHC25" s="369">
        <f t="shared" ref="HHC25" si="2806">HHA25*$C$25</f>
        <v>2.5982630873756478E+46</v>
      </c>
      <c r="HHD25" s="369"/>
      <c r="HHE25" s="369">
        <f t="shared" ref="HHE25" si="2807">HHC25*$C$25</f>
        <v>2.6892022954337951E+46</v>
      </c>
      <c r="HHF25" s="369"/>
      <c r="HHG25" s="369">
        <f t="shared" ref="HHG25" si="2808">HHE25*$C$25</f>
        <v>2.7833243757739776E+46</v>
      </c>
      <c r="HHH25" s="369"/>
      <c r="HHI25" s="369">
        <f t="shared" ref="HHI25" si="2809">HHG25*$C$25</f>
        <v>2.8807407289260667E+46</v>
      </c>
      <c r="HHJ25" s="369"/>
      <c r="HHK25" s="369">
        <f t="shared" ref="HHK25" si="2810">HHI25*$C$25</f>
        <v>2.9815666544384787E+46</v>
      </c>
      <c r="HHL25" s="369"/>
      <c r="HHM25" s="369">
        <f t="shared" ref="HHM25" si="2811">HHK25*$C$25</f>
        <v>3.0859214873438254E+46</v>
      </c>
      <c r="HHN25" s="369"/>
      <c r="HHO25" s="369">
        <f t="shared" ref="HHO25" si="2812">HHM25*$C$25</f>
        <v>3.1939287394008591E+46</v>
      </c>
      <c r="HHP25" s="369"/>
      <c r="HHQ25" s="369">
        <f t="shared" ref="HHQ25" si="2813">HHO25*$C$25</f>
        <v>3.3057162452798891E+46</v>
      </c>
      <c r="HHR25" s="369"/>
      <c r="HHS25" s="369">
        <f t="shared" ref="HHS25" si="2814">HHQ25*$C$25</f>
        <v>3.4214163138646849E+46</v>
      </c>
      <c r="HHT25" s="369"/>
      <c r="HHU25" s="369">
        <f t="shared" ref="HHU25" si="2815">HHS25*$C$25</f>
        <v>3.5411658848499485E+46</v>
      </c>
      <c r="HHV25" s="369"/>
      <c r="HHW25" s="369">
        <f t="shared" ref="HHW25" si="2816">HHU25*$C$25</f>
        <v>3.6651066908196965E+46</v>
      </c>
      <c r="HHX25" s="369"/>
      <c r="HHY25" s="369">
        <f t="shared" ref="HHY25" si="2817">HHW25*$C$25</f>
        <v>3.7933854249983858E+46</v>
      </c>
      <c r="HHZ25" s="369"/>
      <c r="HIA25" s="369">
        <f t="shared" ref="HIA25" si="2818">HHY25*$C$25</f>
        <v>3.9261539148733289E+46</v>
      </c>
      <c r="HIB25" s="369"/>
      <c r="HIC25" s="369">
        <f t="shared" ref="HIC25" si="2819">HIA25*$C$25</f>
        <v>4.0635693018938952E+46</v>
      </c>
      <c r="HID25" s="369"/>
      <c r="HIE25" s="369">
        <f t="shared" ref="HIE25" si="2820">HIC25*$C$25</f>
        <v>4.2057942274601815E+46</v>
      </c>
      <c r="HIF25" s="369"/>
      <c r="HIG25" s="369">
        <f t="shared" ref="HIG25" si="2821">HIE25*$C$25</f>
        <v>4.3529970254212878E+46</v>
      </c>
      <c r="HIH25" s="369"/>
      <c r="HII25" s="369">
        <f t="shared" ref="HII25" si="2822">HIG25*$C$25</f>
        <v>4.5053519213110327E+46</v>
      </c>
      <c r="HIJ25" s="369"/>
      <c r="HIK25" s="369">
        <f t="shared" ref="HIK25" si="2823">HII25*$C$25</f>
        <v>4.6630392385569181E+46</v>
      </c>
      <c r="HIL25" s="369"/>
      <c r="HIM25" s="369">
        <f t="shared" ref="HIM25" si="2824">HIK25*$C$25</f>
        <v>4.8262456119064097E+46</v>
      </c>
      <c r="HIN25" s="369"/>
      <c r="HIO25" s="369">
        <f t="shared" ref="HIO25" si="2825">HIM25*$C$25</f>
        <v>4.9951642083231342E+46</v>
      </c>
      <c r="HIP25" s="369"/>
      <c r="HIQ25" s="369">
        <f t="shared" ref="HIQ25" si="2826">HIO25*$C$25</f>
        <v>5.1699949556144432E+46</v>
      </c>
      <c r="HIR25" s="369"/>
      <c r="HIS25" s="369">
        <f t="shared" ref="HIS25" si="2827">HIQ25*$C$25</f>
        <v>5.3509447790609479E+46</v>
      </c>
      <c r="HIT25" s="369"/>
      <c r="HIU25" s="369">
        <f t="shared" ref="HIU25" si="2828">HIS25*$C$25</f>
        <v>5.5382278463280802E+46</v>
      </c>
      <c r="HIV25" s="369"/>
      <c r="HIW25" s="369">
        <f t="shared" ref="HIW25" si="2829">HIU25*$C$25</f>
        <v>5.7320658209495629E+46</v>
      </c>
      <c r="HIX25" s="369"/>
      <c r="HIY25" s="369">
        <f t="shared" ref="HIY25" si="2830">HIW25*$C$25</f>
        <v>5.9326881246827973E+46</v>
      </c>
      <c r="HIZ25" s="369"/>
      <c r="HJA25" s="369">
        <f t="shared" ref="HJA25" si="2831">HIY25*$C$25</f>
        <v>6.1403322090466944E+46</v>
      </c>
      <c r="HJB25" s="369"/>
      <c r="HJC25" s="369">
        <f t="shared" ref="HJC25" si="2832">HJA25*$C$25</f>
        <v>6.3552438363633286E+46</v>
      </c>
      <c r="HJD25" s="369"/>
      <c r="HJE25" s="369">
        <f t="shared" ref="HJE25" si="2833">HJC25*$C$25</f>
        <v>6.577677370636045E+46</v>
      </c>
      <c r="HJF25" s="369"/>
      <c r="HJG25" s="369">
        <f t="shared" ref="HJG25" si="2834">HJE25*$C$25</f>
        <v>6.807896078608306E+46</v>
      </c>
      <c r="HJH25" s="369"/>
      <c r="HJI25" s="369">
        <f t="shared" ref="HJI25" si="2835">HJG25*$C$25</f>
        <v>7.046172441359596E+46</v>
      </c>
      <c r="HJJ25" s="369"/>
      <c r="HJK25" s="369">
        <f t="shared" ref="HJK25" si="2836">HJI25*$C$25</f>
        <v>7.2927884768071812E+46</v>
      </c>
      <c r="HJL25" s="369"/>
      <c r="HJM25" s="369">
        <f t="shared" ref="HJM25" si="2837">HJK25*$C$25</f>
        <v>7.5480360734954324E+46</v>
      </c>
      <c r="HJN25" s="369"/>
      <c r="HJO25" s="369">
        <f t="shared" ref="HJO25" si="2838">HJM25*$C$25</f>
        <v>7.812217336067772E+46</v>
      </c>
      <c r="HJP25" s="369"/>
      <c r="HJQ25" s="369">
        <f t="shared" ref="HJQ25" si="2839">HJO25*$C$25</f>
        <v>8.0856449428301434E+46</v>
      </c>
      <c r="HJR25" s="369"/>
      <c r="HJS25" s="369">
        <f t="shared" ref="HJS25" si="2840">HJQ25*$C$25</f>
        <v>8.3686425158291976E+46</v>
      </c>
      <c r="HJT25" s="369"/>
      <c r="HJU25" s="369">
        <f t="shared" ref="HJU25" si="2841">HJS25*$C$25</f>
        <v>8.6615450038832186E+46</v>
      </c>
      <c r="HJV25" s="369"/>
      <c r="HJW25" s="369">
        <f t="shared" ref="HJW25" si="2842">HJU25*$C$25</f>
        <v>8.9646990790191308E+46</v>
      </c>
      <c r="HJX25" s="369"/>
      <c r="HJY25" s="369">
        <f t="shared" ref="HJY25" si="2843">HJW25*$C$25</f>
        <v>9.2784635467848006E+46</v>
      </c>
      <c r="HJZ25" s="369"/>
      <c r="HKA25" s="369">
        <f t="shared" ref="HKA25" si="2844">HJY25*$C$25</f>
        <v>9.6032097709222688E+46</v>
      </c>
      <c r="HKB25" s="369"/>
      <c r="HKC25" s="369">
        <f t="shared" ref="HKC25" si="2845">HKA25*$C$25</f>
        <v>9.9393221129045472E+46</v>
      </c>
      <c r="HKD25" s="369"/>
      <c r="HKE25" s="369">
        <f t="shared" ref="HKE25" si="2846">HKC25*$C$25</f>
        <v>1.0287198386856205E+47</v>
      </c>
      <c r="HKF25" s="369"/>
      <c r="HKG25" s="369">
        <f t="shared" ref="HKG25" si="2847">HKE25*$C$25</f>
        <v>1.0647250330396172E+47</v>
      </c>
      <c r="HKH25" s="369"/>
      <c r="HKI25" s="369">
        <f t="shared" ref="HKI25" si="2848">HKG25*$C$25</f>
        <v>1.1019904091960038E+47</v>
      </c>
      <c r="HKJ25" s="369"/>
      <c r="HKK25" s="369">
        <f t="shared" ref="HKK25" si="2849">HKI25*$C$25</f>
        <v>1.1405600735178639E+47</v>
      </c>
      <c r="HKL25" s="369"/>
      <c r="HKM25" s="369">
        <f t="shared" ref="HKM25" si="2850">HKK25*$C$25</f>
        <v>1.1804796760909891E+47</v>
      </c>
      <c r="HKN25" s="369"/>
      <c r="HKO25" s="369">
        <f t="shared" ref="HKO25" si="2851">HKM25*$C$25</f>
        <v>1.2217964647541736E+47</v>
      </c>
      <c r="HKP25" s="369"/>
      <c r="HKQ25" s="369">
        <f t="shared" ref="HKQ25" si="2852">HKO25*$C$25</f>
        <v>1.2645593410205695E+47</v>
      </c>
      <c r="HKR25" s="369"/>
      <c r="HKS25" s="369">
        <f t="shared" ref="HKS25" si="2853">HKQ25*$C$25</f>
        <v>1.3088189179562895E+47</v>
      </c>
      <c r="HKT25" s="369"/>
      <c r="HKU25" s="369">
        <f t="shared" ref="HKU25" si="2854">HKS25*$C$25</f>
        <v>1.3546275800847594E+47</v>
      </c>
      <c r="HKV25" s="369"/>
      <c r="HKW25" s="369">
        <f t="shared" ref="HKW25" si="2855">HKU25*$C$25</f>
        <v>1.4020395453877258E+47</v>
      </c>
      <c r="HKX25" s="369"/>
      <c r="HKY25" s="369">
        <f t="shared" ref="HKY25" si="2856">HKW25*$C$25</f>
        <v>1.451110929476296E+47</v>
      </c>
      <c r="HKZ25" s="369"/>
      <c r="HLA25" s="369">
        <f t="shared" ref="HLA25" si="2857">HKY25*$C$25</f>
        <v>1.5018998120079662E+47</v>
      </c>
      <c r="HLB25" s="369"/>
      <c r="HLC25" s="369">
        <f t="shared" ref="HLC25" si="2858">HLA25*$C$25</f>
        <v>1.5544663054282448E+47</v>
      </c>
      <c r="HLD25" s="369"/>
      <c r="HLE25" s="369">
        <f t="shared" ref="HLE25" si="2859">HLC25*$C$25</f>
        <v>1.6088726261182333E+47</v>
      </c>
      <c r="HLF25" s="369"/>
      <c r="HLG25" s="369">
        <f t="shared" ref="HLG25" si="2860">HLE25*$C$25</f>
        <v>1.6651831680323713E+47</v>
      </c>
      <c r="HLH25" s="369"/>
      <c r="HLI25" s="369">
        <f t="shared" ref="HLI25" si="2861">HLG25*$C$25</f>
        <v>1.7234645789135041E+47</v>
      </c>
      <c r="HLJ25" s="369"/>
      <c r="HLK25" s="369">
        <f t="shared" ref="HLK25" si="2862">HLI25*$C$25</f>
        <v>1.7837858391754766E+47</v>
      </c>
      <c r="HLL25" s="369"/>
      <c r="HLM25" s="369">
        <f t="shared" ref="HLM25" si="2863">HLK25*$C$25</f>
        <v>1.8462183435466181E+47</v>
      </c>
      <c r="HLN25" s="369"/>
      <c r="HLO25" s="369">
        <f t="shared" ref="HLO25" si="2864">HLM25*$C$25</f>
        <v>1.9108359855707494E+47</v>
      </c>
      <c r="HLP25" s="369"/>
      <c r="HLQ25" s="369">
        <f t="shared" ref="HLQ25" si="2865">HLO25*$C$25</f>
        <v>1.9777152450657254E+47</v>
      </c>
      <c r="HLR25" s="369"/>
      <c r="HLS25" s="369">
        <f t="shared" ref="HLS25" si="2866">HLQ25*$C$25</f>
        <v>2.0469352786430257E+47</v>
      </c>
      <c r="HLT25" s="369"/>
      <c r="HLU25" s="369">
        <f t="shared" ref="HLU25" si="2867">HLS25*$C$25</f>
        <v>2.1185780133955315E+47</v>
      </c>
      <c r="HLV25" s="369"/>
      <c r="HLW25" s="369">
        <f t="shared" ref="HLW25" si="2868">HLU25*$C$25</f>
        <v>2.1927282438643748E+47</v>
      </c>
      <c r="HLX25" s="369"/>
      <c r="HLY25" s="369">
        <f t="shared" ref="HLY25" si="2869">HLW25*$C$25</f>
        <v>2.2694737323996278E+47</v>
      </c>
      <c r="HLZ25" s="369"/>
      <c r="HMA25" s="369">
        <f t="shared" ref="HMA25" si="2870">HLY25*$C$25</f>
        <v>2.3489053130336148E+47</v>
      </c>
      <c r="HMB25" s="369"/>
      <c r="HMC25" s="369">
        <f t="shared" ref="HMC25" si="2871">HMA25*$C$25</f>
        <v>2.431116998989791E+47</v>
      </c>
      <c r="HMD25" s="369"/>
      <c r="HME25" s="369">
        <f t="shared" ref="HME25" si="2872">HMC25*$C$25</f>
        <v>2.5162060939544334E+47</v>
      </c>
      <c r="HMF25" s="369"/>
      <c r="HMG25" s="369">
        <f t="shared" ref="HMG25" si="2873">HME25*$C$25</f>
        <v>2.6042733072428384E+47</v>
      </c>
      <c r="HMH25" s="369"/>
      <c r="HMI25" s="369">
        <f t="shared" ref="HMI25" si="2874">HMG25*$C$25</f>
        <v>2.6954228729963374E+47</v>
      </c>
      <c r="HMJ25" s="369"/>
      <c r="HMK25" s="369">
        <f t="shared" ref="HMK25" si="2875">HMI25*$C$25</f>
        <v>2.789762673551209E+47</v>
      </c>
      <c r="HML25" s="369"/>
      <c r="HMM25" s="369">
        <f t="shared" ref="HMM25" si="2876">HMK25*$C$25</f>
        <v>2.887404367125501E+47</v>
      </c>
      <c r="HMN25" s="369"/>
      <c r="HMO25" s="369">
        <f t="shared" ref="HMO25" si="2877">HMM25*$C$25</f>
        <v>2.9884635199748935E+47</v>
      </c>
      <c r="HMP25" s="369"/>
      <c r="HMQ25" s="369">
        <f t="shared" ref="HMQ25" si="2878">HMO25*$C$25</f>
        <v>3.0930597431740147E+47</v>
      </c>
      <c r="HMR25" s="369"/>
      <c r="HMS25" s="369">
        <f t="shared" ref="HMS25" si="2879">HMQ25*$C$25</f>
        <v>3.2013168341851051E+47</v>
      </c>
      <c r="HMT25" s="369"/>
      <c r="HMU25" s="369">
        <f t="shared" ref="HMU25" si="2880">HMS25*$C$25</f>
        <v>3.3133629233815837E+47</v>
      </c>
      <c r="HMV25" s="369"/>
      <c r="HMW25" s="369">
        <f t="shared" ref="HMW25" si="2881">HMU25*$C$25</f>
        <v>3.4293306256999389E+47</v>
      </c>
      <c r="HMX25" s="369"/>
      <c r="HMY25" s="369">
        <f t="shared" ref="HMY25" si="2882">HMW25*$C$25</f>
        <v>3.5493571975994365E+47</v>
      </c>
      <c r="HMZ25" s="369"/>
      <c r="HNA25" s="369">
        <f t="shared" ref="HNA25" si="2883">HMY25*$C$25</f>
        <v>3.6735846995154165E+47</v>
      </c>
      <c r="HNB25" s="369"/>
      <c r="HNC25" s="369">
        <f t="shared" ref="HNC25" si="2884">HNA25*$C$25</f>
        <v>3.8021601639984557E+47</v>
      </c>
      <c r="HND25" s="369"/>
      <c r="HNE25" s="369">
        <f t="shared" ref="HNE25" si="2885">HNC25*$C$25</f>
        <v>3.9352357697384014E+47</v>
      </c>
      <c r="HNF25" s="369"/>
      <c r="HNG25" s="369">
        <f t="shared" ref="HNG25" si="2886">HNE25*$C$25</f>
        <v>4.0729690216792447E+47</v>
      </c>
      <c r="HNH25" s="369"/>
      <c r="HNI25" s="369">
        <f t="shared" ref="HNI25" si="2887">HNG25*$C$25</f>
        <v>4.2155229374380178E+47</v>
      </c>
      <c r="HNJ25" s="369"/>
      <c r="HNK25" s="369">
        <f t="shared" ref="HNK25" si="2888">HNI25*$C$25</f>
        <v>4.3630662402483477E+47</v>
      </c>
      <c r="HNL25" s="369"/>
      <c r="HNM25" s="369">
        <f t="shared" ref="HNM25" si="2889">HNK25*$C$25</f>
        <v>4.5157735586570392E+47</v>
      </c>
      <c r="HNN25" s="369"/>
      <c r="HNO25" s="369">
        <f t="shared" ref="HNO25" si="2890">HNM25*$C$25</f>
        <v>4.6738256332100353E+47</v>
      </c>
      <c r="HNP25" s="369"/>
      <c r="HNQ25" s="369">
        <f t="shared" ref="HNQ25" si="2891">HNO25*$C$25</f>
        <v>4.8374095303723865E+47</v>
      </c>
      <c r="HNR25" s="369"/>
      <c r="HNS25" s="369">
        <f t="shared" ref="HNS25" si="2892">HNQ25*$C$25</f>
        <v>5.0067188639354195E+47</v>
      </c>
      <c r="HNT25" s="369"/>
      <c r="HNU25" s="369">
        <f t="shared" ref="HNU25" si="2893">HNS25*$C$25</f>
        <v>5.1819540241731589E+47</v>
      </c>
      <c r="HNV25" s="369"/>
      <c r="HNW25" s="369">
        <f t="shared" ref="HNW25" si="2894">HNU25*$C$25</f>
        <v>5.3633224150192189E+47</v>
      </c>
      <c r="HNX25" s="369"/>
      <c r="HNY25" s="369">
        <f t="shared" ref="HNY25" si="2895">HNW25*$C$25</f>
        <v>5.551038699544891E+47</v>
      </c>
      <c r="HNZ25" s="369"/>
      <c r="HOA25" s="369">
        <f t="shared" ref="HOA25" si="2896">HNY25*$C$25</f>
        <v>5.7453250540289615E+47</v>
      </c>
      <c r="HOB25" s="369"/>
      <c r="HOC25" s="369">
        <f t="shared" ref="HOC25" si="2897">HOA25*$C$25</f>
        <v>5.9464114309199743E+47</v>
      </c>
      <c r="HOD25" s="369"/>
      <c r="HOE25" s="369">
        <f t="shared" ref="HOE25" si="2898">HOC25*$C$25</f>
        <v>6.1545358310021731E+47</v>
      </c>
      <c r="HOF25" s="369"/>
      <c r="HOG25" s="369">
        <f t="shared" ref="HOG25" si="2899">HOE25*$C$25</f>
        <v>6.3699445850872489E+47</v>
      </c>
      <c r="HOH25" s="369"/>
      <c r="HOI25" s="369">
        <f t="shared" ref="HOI25" si="2900">HOG25*$C$25</f>
        <v>6.5928926455653021E+47</v>
      </c>
      <c r="HOJ25" s="369"/>
      <c r="HOK25" s="369">
        <f t="shared" ref="HOK25" si="2901">HOI25*$C$25</f>
        <v>6.8236438881600868E+47</v>
      </c>
      <c r="HOL25" s="369"/>
      <c r="HOM25" s="369">
        <f t="shared" ref="HOM25" si="2902">HOK25*$C$25</f>
        <v>7.062471424245689E+47</v>
      </c>
      <c r="HON25" s="369"/>
      <c r="HOO25" s="369">
        <f t="shared" ref="HOO25" si="2903">HOM25*$C$25</f>
        <v>7.309657924094287E+47</v>
      </c>
      <c r="HOP25" s="369"/>
      <c r="HOQ25" s="369">
        <f t="shared" ref="HOQ25" si="2904">HOO25*$C$25</f>
        <v>7.565495951437587E+47</v>
      </c>
      <c r="HOR25" s="369"/>
      <c r="HOS25" s="369">
        <f t="shared" ref="HOS25" si="2905">HOQ25*$C$25</f>
        <v>7.830288309737902E+47</v>
      </c>
      <c r="HOT25" s="369"/>
      <c r="HOU25" s="369">
        <f t="shared" ref="HOU25" si="2906">HOS25*$C$25</f>
        <v>8.1043484005787272E+47</v>
      </c>
      <c r="HOV25" s="369"/>
      <c r="HOW25" s="369">
        <f t="shared" ref="HOW25" si="2907">HOU25*$C$25</f>
        <v>8.388000594598982E+47</v>
      </c>
      <c r="HOX25" s="369"/>
      <c r="HOY25" s="369">
        <f t="shared" ref="HOY25" si="2908">HOW25*$C$25</f>
        <v>8.6815806154099456E+47</v>
      </c>
      <c r="HOZ25" s="369"/>
      <c r="HPA25" s="369">
        <f t="shared" ref="HPA25" si="2909">HOY25*$C$25</f>
        <v>8.9854359369492928E+47</v>
      </c>
      <c r="HPB25" s="369"/>
      <c r="HPC25" s="369">
        <f t="shared" ref="HPC25" si="2910">HPA25*$C$25</f>
        <v>9.2999261947425167E+47</v>
      </c>
      <c r="HPD25" s="369"/>
      <c r="HPE25" s="369">
        <f t="shared" ref="HPE25" si="2911">HPC25*$C$25</f>
        <v>9.6254236115585039E+47</v>
      </c>
      <c r="HPF25" s="369"/>
      <c r="HPG25" s="369">
        <f t="shared" ref="HPG25" si="2912">HPE25*$C$25</f>
        <v>9.9623134379630507E+47</v>
      </c>
      <c r="HPH25" s="369"/>
      <c r="HPI25" s="369">
        <f t="shared" ref="HPI25" si="2913">HPG25*$C$25</f>
        <v>1.0310994408291757E+48</v>
      </c>
      <c r="HPJ25" s="369"/>
      <c r="HPK25" s="369">
        <f t="shared" ref="HPK25" si="2914">HPI25*$C$25</f>
        <v>1.0671879212581968E+48</v>
      </c>
      <c r="HPL25" s="369"/>
      <c r="HPM25" s="369">
        <f t="shared" ref="HPM25" si="2915">HPK25*$C$25</f>
        <v>1.1045394985022336E+48</v>
      </c>
      <c r="HPN25" s="369"/>
      <c r="HPO25" s="369">
        <f t="shared" ref="HPO25" si="2916">HPM25*$C$25</f>
        <v>1.1431983809498118E+48</v>
      </c>
      <c r="HPP25" s="369"/>
      <c r="HPQ25" s="369">
        <f t="shared" ref="HPQ25" si="2917">HPO25*$C$25</f>
        <v>1.183210324283055E+48</v>
      </c>
      <c r="HPR25" s="369"/>
      <c r="HPS25" s="369">
        <f t="shared" ref="HPS25" si="2918">HPQ25*$C$25</f>
        <v>1.2246226856329619E+48</v>
      </c>
      <c r="HPT25" s="369"/>
      <c r="HPU25" s="369">
        <f t="shared" ref="HPU25" si="2919">HPS25*$C$25</f>
        <v>1.2674844796301154E+48</v>
      </c>
      <c r="HPV25" s="369"/>
      <c r="HPW25" s="369">
        <f t="shared" ref="HPW25" si="2920">HPU25*$C$25</f>
        <v>1.3118464364171693E+48</v>
      </c>
      <c r="HPX25" s="369"/>
      <c r="HPY25" s="369">
        <f t="shared" ref="HPY25" si="2921">HPW25*$C$25</f>
        <v>1.3577610616917702E+48</v>
      </c>
      <c r="HPZ25" s="369"/>
      <c r="HQA25" s="369">
        <f t="shared" ref="HQA25" si="2922">HPY25*$C$25</f>
        <v>1.405282698850982E+48</v>
      </c>
      <c r="HQB25" s="369"/>
      <c r="HQC25" s="369">
        <f t="shared" ref="HQC25" si="2923">HQA25*$C$25</f>
        <v>1.4544675933107663E+48</v>
      </c>
      <c r="HQD25" s="369"/>
      <c r="HQE25" s="369">
        <f t="shared" ref="HQE25" si="2924">HQC25*$C$25</f>
        <v>1.5053739590766429E+48</v>
      </c>
      <c r="HQF25" s="369"/>
      <c r="HQG25" s="369">
        <f t="shared" ref="HQG25" si="2925">HQE25*$C$25</f>
        <v>1.5580620476443252E+48</v>
      </c>
      <c r="HQH25" s="369"/>
      <c r="HQI25" s="369">
        <f t="shared" ref="HQI25" si="2926">HQG25*$C$25</f>
        <v>1.6125942193118767E+48</v>
      </c>
      <c r="HQJ25" s="369"/>
      <c r="HQK25" s="369">
        <f t="shared" ref="HQK25" si="2927">HQI25*$C$25</f>
        <v>1.6690350169877923E+48</v>
      </c>
      <c r="HQL25" s="369"/>
      <c r="HQM25" s="369">
        <f t="shared" ref="HQM25" si="2928">HQK25*$C$25</f>
        <v>1.727451242582365E+48</v>
      </c>
      <c r="HQN25" s="369"/>
      <c r="HQO25" s="369">
        <f t="shared" ref="HQO25" si="2929">HQM25*$C$25</f>
        <v>1.7879120360727475E+48</v>
      </c>
      <c r="HQP25" s="369"/>
      <c r="HQQ25" s="369">
        <f t="shared" ref="HQQ25" si="2930">HQO25*$C$25</f>
        <v>1.8504889573352937E+48</v>
      </c>
      <c r="HQR25" s="369"/>
      <c r="HQS25" s="369">
        <f t="shared" ref="HQS25" si="2931">HQQ25*$C$25</f>
        <v>1.9152560708420288E+48</v>
      </c>
      <c r="HQT25" s="369"/>
      <c r="HQU25" s="369">
        <f t="shared" ref="HQU25" si="2932">HQS25*$C$25</f>
        <v>1.9822900333214995E+48</v>
      </c>
      <c r="HQV25" s="369"/>
      <c r="HQW25" s="369">
        <f t="shared" ref="HQW25" si="2933">HQU25*$C$25</f>
        <v>2.0516701844877517E+48</v>
      </c>
      <c r="HQX25" s="369"/>
      <c r="HQY25" s="369">
        <f t="shared" ref="HQY25" si="2934">HQW25*$C$25</f>
        <v>2.1234786409448227E+48</v>
      </c>
      <c r="HQZ25" s="369"/>
      <c r="HRA25" s="369">
        <f t="shared" ref="HRA25" si="2935">HQY25*$C$25</f>
        <v>2.1978003933778914E+48</v>
      </c>
      <c r="HRB25" s="369"/>
      <c r="HRC25" s="369">
        <f t="shared" ref="HRC25" si="2936">HRA25*$C$25</f>
        <v>2.2747234071461174E+48</v>
      </c>
      <c r="HRD25" s="369"/>
      <c r="HRE25" s="369">
        <f t="shared" ref="HRE25" si="2937">HRC25*$C$25</f>
        <v>2.3543387263962313E+48</v>
      </c>
      <c r="HRF25" s="369"/>
      <c r="HRG25" s="369">
        <f t="shared" ref="HRG25" si="2938">HRE25*$C$25</f>
        <v>2.4367405818200992E+48</v>
      </c>
      <c r="HRH25" s="369"/>
      <c r="HRI25" s="369">
        <f t="shared" ref="HRI25" si="2939">HRG25*$C$25</f>
        <v>2.5220265021838025E+48</v>
      </c>
      <c r="HRJ25" s="369"/>
      <c r="HRK25" s="369">
        <f t="shared" ref="HRK25" si="2940">HRI25*$C$25</f>
        <v>2.6102974297602355E+48</v>
      </c>
      <c r="HRL25" s="369"/>
      <c r="HRM25" s="369">
        <f t="shared" ref="HRM25" si="2941">HRK25*$C$25</f>
        <v>2.7016578398018436E+48</v>
      </c>
      <c r="HRN25" s="369"/>
      <c r="HRO25" s="369">
        <f t="shared" ref="HRO25" si="2942">HRM25*$C$25</f>
        <v>2.7962158641949079E+48</v>
      </c>
      <c r="HRP25" s="369"/>
      <c r="HRQ25" s="369">
        <f t="shared" ref="HRQ25" si="2943">HRO25*$C$25</f>
        <v>2.8940834194417294E+48</v>
      </c>
      <c r="HRR25" s="369"/>
      <c r="HRS25" s="369">
        <f t="shared" ref="HRS25" si="2944">HRQ25*$C$25</f>
        <v>2.9953763391221899E+48</v>
      </c>
      <c r="HRT25" s="369"/>
      <c r="HRU25" s="369">
        <f t="shared" ref="HRU25" si="2945">HRS25*$C$25</f>
        <v>3.1002145109914663E+48</v>
      </c>
      <c r="HRV25" s="369"/>
      <c r="HRW25" s="369">
        <f t="shared" ref="HRW25" si="2946">HRU25*$C$25</f>
        <v>3.2087220188761674E+48</v>
      </c>
      <c r="HRX25" s="369"/>
      <c r="HRY25" s="369">
        <f t="shared" ref="HRY25" si="2947">HRW25*$C$25</f>
        <v>3.3210272895368328E+48</v>
      </c>
      <c r="HRZ25" s="369"/>
      <c r="HSA25" s="369">
        <f t="shared" ref="HSA25" si="2948">HRY25*$C$25</f>
        <v>3.4372632446706215E+48</v>
      </c>
      <c r="HSB25" s="369"/>
      <c r="HSC25" s="369">
        <f t="shared" ref="HSC25" si="2949">HSA25*$C$25</f>
        <v>3.5575674582340927E+48</v>
      </c>
      <c r="HSD25" s="369"/>
      <c r="HSE25" s="369">
        <f t="shared" ref="HSE25" si="2950">HSC25*$C$25</f>
        <v>3.6820823192722856E+48</v>
      </c>
      <c r="HSF25" s="369"/>
      <c r="HSG25" s="369">
        <f t="shared" ref="HSG25" si="2951">HSE25*$C$25</f>
        <v>3.8109552004468154E+48</v>
      </c>
      <c r="HSH25" s="369"/>
      <c r="HSI25" s="369">
        <f t="shared" ref="HSI25" si="2952">HSG25*$C$25</f>
        <v>3.9443386324624534E+48</v>
      </c>
      <c r="HSJ25" s="369"/>
      <c r="HSK25" s="369">
        <f t="shared" ref="HSK25" si="2953">HSI25*$C$25</f>
        <v>4.0823904845986389E+48</v>
      </c>
      <c r="HSL25" s="369"/>
      <c r="HSM25" s="369">
        <f t="shared" ref="HSM25" si="2954">HSK25*$C$25</f>
        <v>4.2252741515595913E+48</v>
      </c>
      <c r="HSN25" s="369"/>
      <c r="HSO25" s="369">
        <f t="shared" ref="HSO25" si="2955">HSM25*$C$25</f>
        <v>4.3731587468641765E+48</v>
      </c>
      <c r="HSP25" s="369"/>
      <c r="HSQ25" s="369">
        <f t="shared" ref="HSQ25" si="2956">HSO25*$C$25</f>
        <v>4.5262193030044221E+48</v>
      </c>
      <c r="HSR25" s="369"/>
      <c r="HSS25" s="369">
        <f t="shared" ref="HSS25" si="2957">HSQ25*$C$25</f>
        <v>4.6846369786095764E+48</v>
      </c>
      <c r="HST25" s="369"/>
      <c r="HSU25" s="369">
        <f t="shared" ref="HSU25" si="2958">HSS25*$C$25</f>
        <v>4.8485992728609109E+48</v>
      </c>
      <c r="HSV25" s="369"/>
      <c r="HSW25" s="369">
        <f t="shared" ref="HSW25" si="2959">HSU25*$C$25</f>
        <v>5.0183002474110426E+48</v>
      </c>
      <c r="HSX25" s="369"/>
      <c r="HSY25" s="369">
        <f t="shared" ref="HSY25" si="2960">HSW25*$C$25</f>
        <v>5.1939407560704288E+48</v>
      </c>
      <c r="HSZ25" s="369"/>
      <c r="HTA25" s="369">
        <f t="shared" ref="HTA25" si="2961">HSY25*$C$25</f>
        <v>5.3757286825328932E+48</v>
      </c>
      <c r="HTB25" s="369"/>
      <c r="HTC25" s="369">
        <f t="shared" ref="HTC25" si="2962">HTA25*$C$25</f>
        <v>5.5638791864215442E+48</v>
      </c>
      <c r="HTD25" s="369"/>
      <c r="HTE25" s="369">
        <f t="shared" ref="HTE25" si="2963">HTC25*$C$25</f>
        <v>5.7586149579462976E+48</v>
      </c>
      <c r="HTF25" s="369"/>
      <c r="HTG25" s="369">
        <f t="shared" ref="HTG25" si="2964">HTE25*$C$25</f>
        <v>5.9601664814744177E+48</v>
      </c>
      <c r="HTH25" s="369"/>
      <c r="HTI25" s="369">
        <f t="shared" ref="HTI25" si="2965">HTG25*$C$25</f>
        <v>6.1687723083260214E+48</v>
      </c>
      <c r="HTJ25" s="369"/>
      <c r="HTK25" s="369">
        <f t="shared" ref="HTK25" si="2966">HTI25*$C$25</f>
        <v>6.3846793391174322E+48</v>
      </c>
      <c r="HTL25" s="369"/>
      <c r="HTM25" s="369">
        <f t="shared" ref="HTM25" si="2967">HTK25*$C$25</f>
        <v>6.6081431159865413E+48</v>
      </c>
      <c r="HTN25" s="369"/>
      <c r="HTO25" s="369">
        <f t="shared" ref="HTO25" si="2968">HTM25*$C$25</f>
        <v>6.8394281250460703E+48</v>
      </c>
      <c r="HTP25" s="369"/>
      <c r="HTQ25" s="369">
        <f t="shared" ref="HTQ25" si="2969">HTO25*$C$25</f>
        <v>7.0788081094226819E+48</v>
      </c>
      <c r="HTR25" s="369"/>
      <c r="HTS25" s="369">
        <f t="shared" ref="HTS25" si="2970">HTQ25*$C$25</f>
        <v>7.3265663932524748E+48</v>
      </c>
      <c r="HTT25" s="369"/>
      <c r="HTU25" s="369">
        <f t="shared" ref="HTU25" si="2971">HTS25*$C$25</f>
        <v>7.5829962170163104E+48</v>
      </c>
      <c r="HTV25" s="369"/>
      <c r="HTW25" s="369">
        <f t="shared" ref="HTW25" si="2972">HTU25*$C$25</f>
        <v>7.8484010846118802E+48</v>
      </c>
      <c r="HTX25" s="369"/>
      <c r="HTY25" s="369">
        <f t="shared" ref="HTY25" si="2973">HTW25*$C$25</f>
        <v>8.1230951225732948E+48</v>
      </c>
      <c r="HTZ25" s="369"/>
      <c r="HUA25" s="369">
        <f t="shared" ref="HUA25" si="2974">HTY25*$C$25</f>
        <v>8.4074034518633597E+48</v>
      </c>
      <c r="HUB25" s="369"/>
      <c r="HUC25" s="369">
        <f t="shared" ref="HUC25" si="2975">HUA25*$C$25</f>
        <v>8.7016625726785765E+48</v>
      </c>
      <c r="HUD25" s="369"/>
      <c r="HUE25" s="369">
        <f t="shared" ref="HUE25" si="2976">HUC25*$C$25</f>
        <v>9.0062207627223256E+48</v>
      </c>
      <c r="HUF25" s="369"/>
      <c r="HUG25" s="369">
        <f t="shared" ref="HUG25" si="2977">HUE25*$C$25</f>
        <v>9.3214384894176062E+48</v>
      </c>
      <c r="HUH25" s="369"/>
      <c r="HUI25" s="369">
        <f t="shared" ref="HUI25" si="2978">HUG25*$C$25</f>
        <v>9.647688836547222E+48</v>
      </c>
      <c r="HUJ25" s="369"/>
      <c r="HUK25" s="369">
        <f t="shared" ref="HUK25" si="2979">HUI25*$C$25</f>
        <v>9.9853579458263742E+48</v>
      </c>
      <c r="HUL25" s="369"/>
      <c r="HUM25" s="369">
        <f t="shared" ref="HUM25" si="2980">HUK25*$C$25</f>
        <v>1.0334845473930297E+49</v>
      </c>
      <c r="HUN25" s="369"/>
      <c r="HUO25" s="369">
        <f t="shared" ref="HUO25" si="2981">HUM25*$C$25</f>
        <v>1.0696565065517856E+49</v>
      </c>
      <c r="HUP25" s="369"/>
      <c r="HUQ25" s="369">
        <f t="shared" ref="HUQ25" si="2982">HUO25*$C$25</f>
        <v>1.1070944842810981E+49</v>
      </c>
      <c r="HUR25" s="369"/>
      <c r="HUS25" s="369">
        <f t="shared" ref="HUS25" si="2983">HUQ25*$C$25</f>
        <v>1.1458427912309364E+49</v>
      </c>
      <c r="HUT25" s="369"/>
      <c r="HUU25" s="369">
        <f t="shared" ref="HUU25" si="2984">HUS25*$C$25</f>
        <v>1.1859472889240192E+49</v>
      </c>
      <c r="HUV25" s="369"/>
      <c r="HUW25" s="369">
        <f t="shared" ref="HUW25" si="2985">HUU25*$C$25</f>
        <v>1.2274554440363599E+49</v>
      </c>
      <c r="HUX25" s="369"/>
      <c r="HUY25" s="369">
        <f t="shared" ref="HUY25" si="2986">HUW25*$C$25</f>
        <v>1.2704163845776325E+49</v>
      </c>
      <c r="HUZ25" s="369"/>
      <c r="HVA25" s="369">
        <f t="shared" ref="HVA25" si="2987">HUY25*$C$25</f>
        <v>1.3148809580378496E+49</v>
      </c>
      <c r="HVB25" s="369"/>
      <c r="HVC25" s="369">
        <f t="shared" ref="HVC25" si="2988">HVA25*$C$25</f>
        <v>1.3609017915691743E+49</v>
      </c>
      <c r="HVD25" s="369"/>
      <c r="HVE25" s="369">
        <f t="shared" ref="HVE25" si="2989">HVC25*$C$25</f>
        <v>1.4085333542740952E+49</v>
      </c>
      <c r="HVF25" s="369"/>
      <c r="HVG25" s="369">
        <f t="shared" ref="HVG25" si="2990">HVE25*$C$25</f>
        <v>1.4578320216736885E+49</v>
      </c>
      <c r="HVH25" s="369"/>
      <c r="HVI25" s="369">
        <f t="shared" ref="HVI25" si="2991">HVG25*$C$25</f>
        <v>1.5088561424322674E+49</v>
      </c>
      <c r="HVJ25" s="369"/>
      <c r="HVK25" s="369">
        <f t="shared" ref="HVK25" si="2992">HVI25*$C$25</f>
        <v>1.5616661074173967E+49</v>
      </c>
      <c r="HVL25" s="369"/>
      <c r="HVM25" s="369">
        <f t="shared" ref="HVM25" si="2993">HVK25*$C$25</f>
        <v>1.6163244211770056E+49</v>
      </c>
      <c r="HVN25" s="369"/>
      <c r="HVO25" s="369">
        <f t="shared" ref="HVO25" si="2994">HVM25*$C$25</f>
        <v>1.6728957759182007E+49</v>
      </c>
      <c r="HVP25" s="369"/>
      <c r="HVQ25" s="369">
        <f t="shared" ref="HVQ25" si="2995">HVO25*$C$25</f>
        <v>1.7314471280753375E+49</v>
      </c>
      <c r="HVR25" s="369"/>
      <c r="HVS25" s="369">
        <f t="shared" ref="HVS25" si="2996">HVQ25*$C$25</f>
        <v>1.7920477775579743E+49</v>
      </c>
      <c r="HVT25" s="369"/>
      <c r="HVU25" s="369">
        <f t="shared" ref="HVU25" si="2997">HVS25*$C$25</f>
        <v>1.8547694497725031E+49</v>
      </c>
      <c r="HVV25" s="369"/>
      <c r="HVW25" s="369">
        <f t="shared" ref="HVW25" si="2998">HVU25*$C$25</f>
        <v>1.9196863805145405E+49</v>
      </c>
      <c r="HVX25" s="369"/>
      <c r="HVY25" s="369">
        <f t="shared" ref="HVY25" si="2999">HVW25*$C$25</f>
        <v>1.9868754038325493E+49</v>
      </c>
      <c r="HVZ25" s="369"/>
      <c r="HWA25" s="369">
        <f t="shared" ref="HWA25" si="3000">HVY25*$C$25</f>
        <v>2.0564160429666885E+49</v>
      </c>
      <c r="HWB25" s="369"/>
      <c r="HWC25" s="369">
        <f t="shared" ref="HWC25" si="3001">HWA25*$C$25</f>
        <v>2.1283906044705224E+49</v>
      </c>
      <c r="HWD25" s="369"/>
      <c r="HWE25" s="369">
        <f t="shared" ref="HWE25" si="3002">HWC25*$C$25</f>
        <v>2.2028842756269904E+49</v>
      </c>
      <c r="HWF25" s="369"/>
      <c r="HWG25" s="369">
        <f t="shared" ref="HWG25" si="3003">HWE25*$C$25</f>
        <v>2.279985225273935E+49</v>
      </c>
      <c r="HWH25" s="369"/>
      <c r="HWI25" s="369">
        <f t="shared" ref="HWI25" si="3004">HWG25*$C$25</f>
        <v>2.3597847081585226E+49</v>
      </c>
      <c r="HWJ25" s="369"/>
      <c r="HWK25" s="369">
        <f t="shared" ref="HWK25" si="3005">HWI25*$C$25</f>
        <v>2.4423771729440705E+49</v>
      </c>
      <c r="HWL25" s="369"/>
      <c r="HWM25" s="369">
        <f t="shared" ref="HWM25" si="3006">HWK25*$C$25</f>
        <v>2.527860373997113E+49</v>
      </c>
      <c r="HWN25" s="369"/>
      <c r="HWO25" s="369">
        <f t="shared" ref="HWO25" si="3007">HWM25*$C$25</f>
        <v>2.6163354870870117E+49</v>
      </c>
      <c r="HWP25" s="369"/>
      <c r="HWQ25" s="369">
        <f t="shared" ref="HWQ25" si="3008">HWO25*$C$25</f>
        <v>2.7079072291350569E+49</v>
      </c>
      <c r="HWR25" s="369"/>
      <c r="HWS25" s="369">
        <f t="shared" ref="HWS25" si="3009">HWQ25*$C$25</f>
        <v>2.8026839821547835E+49</v>
      </c>
      <c r="HWT25" s="369"/>
      <c r="HWU25" s="369">
        <f t="shared" ref="HWU25" si="3010">HWS25*$C$25</f>
        <v>2.9007779215302007E+49</v>
      </c>
      <c r="HWV25" s="369"/>
      <c r="HWW25" s="369">
        <f t="shared" ref="HWW25" si="3011">HWU25*$C$25</f>
        <v>3.0023051487837575E+49</v>
      </c>
      <c r="HWX25" s="369"/>
      <c r="HWY25" s="369">
        <f t="shared" ref="HWY25" si="3012">HWW25*$C$25</f>
        <v>3.1073858289911888E+49</v>
      </c>
      <c r="HWZ25" s="369"/>
      <c r="HXA25" s="369">
        <f t="shared" ref="HXA25" si="3013">HWY25*$C$25</f>
        <v>3.2161443330058799E+49</v>
      </c>
      <c r="HXB25" s="369"/>
      <c r="HXC25" s="369">
        <f t="shared" ref="HXC25" si="3014">HXA25*$C$25</f>
        <v>3.3287093846610853E+49</v>
      </c>
      <c r="HXD25" s="369"/>
      <c r="HXE25" s="369">
        <f t="shared" ref="HXE25" si="3015">HXC25*$C$25</f>
        <v>3.4452142131242228E+49</v>
      </c>
      <c r="HXF25" s="369"/>
      <c r="HXG25" s="369">
        <f t="shared" ref="HXG25" si="3016">HXE25*$C$25</f>
        <v>3.5657967105835703E+49</v>
      </c>
      <c r="HXH25" s="369"/>
      <c r="HXI25" s="369">
        <f t="shared" ref="HXI25" si="3017">HXG25*$C$25</f>
        <v>3.6905995954539951E+49</v>
      </c>
      <c r="HXJ25" s="369"/>
      <c r="HXK25" s="369">
        <f t="shared" ref="HXK25" si="3018">HXI25*$C$25</f>
        <v>3.8197705812948848E+49</v>
      </c>
      <c r="HXL25" s="369"/>
      <c r="HXM25" s="369">
        <f t="shared" ref="HXM25" si="3019">HXK25*$C$25</f>
        <v>3.9534625516402052E+49</v>
      </c>
      <c r="HXN25" s="369"/>
      <c r="HXO25" s="369">
        <f t="shared" ref="HXO25" si="3020">HXM25*$C$25</f>
        <v>4.0918337409476122E+49</v>
      </c>
      <c r="HXP25" s="369"/>
      <c r="HXQ25" s="369">
        <f t="shared" ref="HXQ25" si="3021">HXO25*$C$25</f>
        <v>4.2350479218807782E+49</v>
      </c>
      <c r="HXR25" s="369"/>
      <c r="HXS25" s="369">
        <f t="shared" ref="HXS25" si="3022">HXQ25*$C$25</f>
        <v>4.3832745991466053E+49</v>
      </c>
      <c r="HXT25" s="369"/>
      <c r="HXU25" s="369">
        <f t="shared" ref="HXU25" si="3023">HXS25*$C$25</f>
        <v>4.5366892101167358E+49</v>
      </c>
      <c r="HXV25" s="369"/>
      <c r="HXW25" s="369">
        <f t="shared" ref="HXW25" si="3024">HXU25*$C$25</f>
        <v>4.6954733324708214E+49</v>
      </c>
      <c r="HXX25" s="369"/>
      <c r="HXY25" s="369">
        <f t="shared" ref="HXY25" si="3025">HXW25*$C$25</f>
        <v>4.8598148991072997E+49</v>
      </c>
      <c r="HXZ25" s="369"/>
      <c r="HYA25" s="369">
        <f t="shared" ref="HYA25" si="3026">HXY25*$C$25</f>
        <v>5.0299084205760545E+49</v>
      </c>
      <c r="HYB25" s="369"/>
      <c r="HYC25" s="369">
        <f t="shared" ref="HYC25" si="3027">HYA25*$C$25</f>
        <v>5.2059552152962161E+49</v>
      </c>
      <c r="HYD25" s="369"/>
      <c r="HYE25" s="369">
        <f t="shared" ref="HYE25" si="3028">HYC25*$C$25</f>
        <v>5.3881636478315838E+49</v>
      </c>
      <c r="HYF25" s="369"/>
      <c r="HYG25" s="369">
        <f t="shared" ref="HYG25" si="3029">HYE25*$C$25</f>
        <v>5.5767493755056891E+49</v>
      </c>
      <c r="HYH25" s="369"/>
      <c r="HYI25" s="369">
        <f t="shared" ref="HYI25" si="3030">HYG25*$C$25</f>
        <v>5.7719356036483877E+49</v>
      </c>
      <c r="HYJ25" s="369"/>
      <c r="HYK25" s="369">
        <f t="shared" ref="HYK25" si="3031">HYI25*$C$25</f>
        <v>5.9739533497760805E+49</v>
      </c>
      <c r="HYL25" s="369"/>
      <c r="HYM25" s="369">
        <f t="shared" ref="HYM25" si="3032">HYK25*$C$25</f>
        <v>6.183041717018243E+49</v>
      </c>
      <c r="HYN25" s="369"/>
      <c r="HYO25" s="369">
        <f t="shared" ref="HYO25" si="3033">HYM25*$C$25</f>
        <v>6.3994481771138806E+49</v>
      </c>
      <c r="HYP25" s="369"/>
      <c r="HYQ25" s="369">
        <f t="shared" ref="HYQ25" si="3034">HYO25*$C$25</f>
        <v>6.6234288633128656E+49</v>
      </c>
      <c r="HYR25" s="369"/>
      <c r="HYS25" s="369">
        <f t="shared" ref="HYS25" si="3035">HYQ25*$C$25</f>
        <v>6.8552488735288151E+49</v>
      </c>
      <c r="HYT25" s="369"/>
      <c r="HYU25" s="369">
        <f t="shared" ref="HYU25" si="3036">HYS25*$C$25</f>
        <v>7.0951825841023234E+49</v>
      </c>
      <c r="HYV25" s="369"/>
      <c r="HYW25" s="369">
        <f t="shared" ref="HYW25" si="3037">HYU25*$C$25</f>
        <v>7.3435139745459039E+49</v>
      </c>
      <c r="HYX25" s="369"/>
      <c r="HYY25" s="369">
        <f t="shared" ref="HYY25" si="3038">HYW25*$C$25</f>
        <v>7.6005369636550101E+49</v>
      </c>
      <c r="HYZ25" s="369"/>
      <c r="HZA25" s="369">
        <f t="shared" ref="HZA25" si="3039">HYY25*$C$25</f>
        <v>7.866555757382935E+49</v>
      </c>
      <c r="HZB25" s="369"/>
      <c r="HZC25" s="369">
        <f t="shared" ref="HZC25" si="3040">HZA25*$C$25</f>
        <v>8.1418852088913366E+49</v>
      </c>
      <c r="HZD25" s="369"/>
      <c r="HZE25" s="369">
        <f t="shared" ref="HZE25" si="3041">HZC25*$C$25</f>
        <v>8.4268511912025327E+49</v>
      </c>
      <c r="HZF25" s="369"/>
      <c r="HZG25" s="369">
        <f t="shared" ref="HZG25" si="3042">HZE25*$C$25</f>
        <v>8.7217909828946207E+49</v>
      </c>
      <c r="HZH25" s="369"/>
      <c r="HZI25" s="369">
        <f t="shared" ref="HZI25" si="3043">HZG25*$C$25</f>
        <v>9.0270536672959321E+49</v>
      </c>
      <c r="HZJ25" s="369"/>
      <c r="HZK25" s="369">
        <f t="shared" ref="HZK25" si="3044">HZI25*$C$25</f>
        <v>9.3430005456512894E+49</v>
      </c>
      <c r="HZL25" s="369"/>
      <c r="HZM25" s="369">
        <f t="shared" ref="HZM25" si="3045">HZK25*$C$25</f>
        <v>9.6700055647490837E+49</v>
      </c>
      <c r="HZN25" s="369"/>
      <c r="HZO25" s="369">
        <f t="shared" ref="HZO25" si="3046">HZM25*$C$25</f>
        <v>1.00084557595153E+50</v>
      </c>
      <c r="HZP25" s="369"/>
      <c r="HZQ25" s="369">
        <f t="shared" ref="HZQ25" si="3047">HZO25*$C$25</f>
        <v>1.0358751711098335E+50</v>
      </c>
      <c r="HZR25" s="369"/>
      <c r="HZS25" s="369">
        <f t="shared" ref="HZS25" si="3048">HZQ25*$C$25</f>
        <v>1.0721308020986776E+50</v>
      </c>
      <c r="HZT25" s="369"/>
      <c r="HZU25" s="369">
        <f t="shared" ref="HZU25" si="3049">HZS25*$C$25</f>
        <v>1.1096553801721314E+50</v>
      </c>
      <c r="HZV25" s="369"/>
      <c r="HZW25" s="369">
        <f t="shared" ref="HZW25" si="3050">HZU25*$C$25</f>
        <v>1.1484933184781559E+50</v>
      </c>
      <c r="HZX25" s="369"/>
      <c r="HZY25" s="369">
        <f t="shared" ref="HZY25" si="3051">HZW25*$C$25</f>
        <v>1.1886905846248912E+50</v>
      </c>
      <c r="HZZ25" s="369"/>
      <c r="IAA25" s="369">
        <f t="shared" ref="IAA25" si="3052">HZY25*$C$25</f>
        <v>1.2302947550867623E+50</v>
      </c>
      <c r="IAB25" s="369"/>
      <c r="IAC25" s="369">
        <f t="shared" ref="IAC25" si="3053">IAA25*$C$25</f>
        <v>1.2733550715147988E+50</v>
      </c>
      <c r="IAD25" s="369"/>
      <c r="IAE25" s="369">
        <f t="shared" ref="IAE25" si="3054">IAC25*$C$25</f>
        <v>1.3179224990178166E+50</v>
      </c>
      <c r="IAF25" s="369"/>
      <c r="IAG25" s="369">
        <f t="shared" ref="IAG25" si="3055">IAE25*$C$25</f>
        <v>1.3640497864834401E+50</v>
      </c>
      <c r="IAH25" s="369"/>
      <c r="IAI25" s="369">
        <f t="shared" ref="IAI25" si="3056">IAG25*$C$25</f>
        <v>1.4117915290103604E+50</v>
      </c>
      <c r="IAJ25" s="369"/>
      <c r="IAK25" s="369">
        <f t="shared" ref="IAK25" si="3057">IAI25*$C$25</f>
        <v>1.4612042325257229E+50</v>
      </c>
      <c r="IAL25" s="369"/>
      <c r="IAM25" s="369">
        <f t="shared" ref="IAM25" si="3058">IAK25*$C$25</f>
        <v>1.5123463806641231E+50</v>
      </c>
      <c r="IAN25" s="369"/>
      <c r="IAO25" s="369">
        <f t="shared" ref="IAO25" si="3059">IAM25*$C$25</f>
        <v>1.5652785039873673E+50</v>
      </c>
      <c r="IAP25" s="369"/>
      <c r="IAQ25" s="369">
        <f t="shared" ref="IAQ25" si="3060">IAO25*$C$25</f>
        <v>1.6200632516269249E+50</v>
      </c>
      <c r="IAR25" s="369"/>
      <c r="IAS25" s="369">
        <f t="shared" ref="IAS25" si="3061">IAQ25*$C$25</f>
        <v>1.6767654654338673E+50</v>
      </c>
      <c r="IAT25" s="369"/>
      <c r="IAU25" s="369">
        <f t="shared" ref="IAU25" si="3062">IAS25*$C$25</f>
        <v>1.7354522567240524E+50</v>
      </c>
      <c r="IAV25" s="369"/>
      <c r="IAW25" s="369">
        <f t="shared" ref="IAW25" si="3063">IAU25*$C$25</f>
        <v>1.796193085709394E+50</v>
      </c>
      <c r="IAX25" s="369"/>
      <c r="IAY25" s="369">
        <f t="shared" ref="IAY25" si="3064">IAW25*$C$25</f>
        <v>1.8590598437092228E+50</v>
      </c>
      <c r="IAZ25" s="369"/>
      <c r="IBA25" s="369">
        <f t="shared" ref="IBA25" si="3065">IAY25*$C$25</f>
        <v>1.9241269382390455E+50</v>
      </c>
      <c r="IBB25" s="369"/>
      <c r="IBC25" s="369">
        <f t="shared" ref="IBC25" si="3066">IBA25*$C$25</f>
        <v>1.9914713810774121E+50</v>
      </c>
      <c r="IBD25" s="369"/>
      <c r="IBE25" s="369">
        <f t="shared" ref="IBE25" si="3067">IBC25*$C$25</f>
        <v>2.0611728794151212E+50</v>
      </c>
      <c r="IBF25" s="369"/>
      <c r="IBG25" s="369">
        <f t="shared" ref="IBG25" si="3068">IBE25*$C$25</f>
        <v>2.1333139301946503E+50</v>
      </c>
      <c r="IBH25" s="369"/>
      <c r="IBI25" s="369">
        <f t="shared" ref="IBI25" si="3069">IBG25*$C$25</f>
        <v>2.207979917751463E+50</v>
      </c>
      <c r="IBJ25" s="369"/>
      <c r="IBK25" s="369">
        <f t="shared" ref="IBK25" si="3070">IBI25*$C$25</f>
        <v>2.2852592148727641E+50</v>
      </c>
      <c r="IBL25" s="369"/>
      <c r="IBM25" s="369">
        <f t="shared" ref="IBM25" si="3071">IBK25*$C$25</f>
        <v>2.3652432873933106E+50</v>
      </c>
      <c r="IBN25" s="369"/>
      <c r="IBO25" s="369">
        <f t="shared" ref="IBO25" si="3072">IBM25*$C$25</f>
        <v>2.4480268024520764E+50</v>
      </c>
      <c r="IBP25" s="369"/>
      <c r="IBQ25" s="369">
        <f t="shared" ref="IBQ25" si="3073">IBO25*$C$25</f>
        <v>2.533707740537899E+50</v>
      </c>
      <c r="IBR25" s="369"/>
      <c r="IBS25" s="369">
        <f t="shared" ref="IBS25" si="3074">IBQ25*$C$25</f>
        <v>2.6223875114567253E+50</v>
      </c>
      <c r="IBT25" s="369"/>
      <c r="IBU25" s="369">
        <f t="shared" ref="IBU25" si="3075">IBS25*$C$25</f>
        <v>2.7141710743577105E+50</v>
      </c>
      <c r="IBV25" s="369"/>
      <c r="IBW25" s="369">
        <f t="shared" ref="IBW25" si="3076">IBU25*$C$25</f>
        <v>2.8091670619602302E+50</v>
      </c>
      <c r="IBX25" s="369"/>
      <c r="IBY25" s="369">
        <f t="shared" ref="IBY25" si="3077">IBW25*$C$25</f>
        <v>2.9074879091288378E+50</v>
      </c>
      <c r="IBZ25" s="369"/>
      <c r="ICA25" s="369">
        <f t="shared" ref="ICA25" si="3078">IBY25*$C$25</f>
        <v>3.0092499859483467E+50</v>
      </c>
      <c r="ICB25" s="369"/>
      <c r="ICC25" s="369">
        <f t="shared" ref="ICC25" si="3079">ICA25*$C$25</f>
        <v>3.1145737354565386E+50</v>
      </c>
      <c r="ICD25" s="369"/>
      <c r="ICE25" s="369">
        <f t="shared" ref="ICE25" si="3080">ICC25*$C$25</f>
        <v>3.2235838161975171E+50</v>
      </c>
      <c r="ICF25" s="369"/>
      <c r="ICG25" s="369">
        <f t="shared" ref="ICG25" si="3081">ICE25*$C$25</f>
        <v>3.33640924976443E+50</v>
      </c>
      <c r="ICH25" s="369"/>
      <c r="ICI25" s="369">
        <f t="shared" ref="ICI25" si="3082">ICG25*$C$25</f>
        <v>3.453183573506185E+50</v>
      </c>
      <c r="ICJ25" s="369"/>
      <c r="ICK25" s="369">
        <f t="shared" ref="ICK25" si="3083">ICI25*$C$25</f>
        <v>3.5740449985789012E+50</v>
      </c>
      <c r="ICL25" s="369"/>
      <c r="ICM25" s="369">
        <f t="shared" ref="ICM25" si="3084">ICK25*$C$25</f>
        <v>3.6991365735291626E+50</v>
      </c>
      <c r="ICN25" s="369"/>
      <c r="ICO25" s="369">
        <f t="shared" ref="ICO25" si="3085">ICM25*$C$25</f>
        <v>3.8286063536026833E+50</v>
      </c>
      <c r="ICP25" s="369"/>
      <c r="ICQ25" s="369">
        <f t="shared" ref="ICQ25" si="3086">ICO25*$C$25</f>
        <v>3.9626075759787767E+50</v>
      </c>
      <c r="ICR25" s="369"/>
      <c r="ICS25" s="369">
        <f t="shared" ref="ICS25" si="3087">ICQ25*$C$25</f>
        <v>4.1012988411380337E+50</v>
      </c>
      <c r="ICT25" s="369"/>
      <c r="ICU25" s="369">
        <f t="shared" ref="ICU25" si="3088">ICS25*$C$25</f>
        <v>4.2448443005778645E+50</v>
      </c>
      <c r="ICV25" s="369"/>
      <c r="ICW25" s="369">
        <f t="shared" ref="ICW25" si="3089">ICU25*$C$25</f>
        <v>4.3934138510980891E+50</v>
      </c>
      <c r="ICX25" s="369"/>
      <c r="ICY25" s="369">
        <f t="shared" ref="ICY25" si="3090">ICW25*$C$25</f>
        <v>4.5471833358865217E+50</v>
      </c>
      <c r="ICZ25" s="369"/>
      <c r="IDA25" s="369">
        <f t="shared" ref="IDA25" si="3091">ICY25*$C$25</f>
        <v>4.7063347526425495E+50</v>
      </c>
      <c r="IDB25" s="369"/>
      <c r="IDC25" s="369">
        <f t="shared" ref="IDC25" si="3092">IDA25*$C$25</f>
        <v>4.8710564689850382E+50</v>
      </c>
      <c r="IDD25" s="369"/>
      <c r="IDE25" s="369">
        <f t="shared" ref="IDE25" si="3093">IDC25*$C$25</f>
        <v>5.0415434453995143E+50</v>
      </c>
      <c r="IDF25" s="369"/>
      <c r="IDG25" s="369">
        <f t="shared" ref="IDG25" si="3094">IDE25*$C$25</f>
        <v>5.2179974659884968E+50</v>
      </c>
      <c r="IDH25" s="369"/>
      <c r="IDI25" s="369">
        <f t="shared" ref="IDI25" si="3095">IDG25*$C$25</f>
        <v>5.4006273772980936E+50</v>
      </c>
      <c r="IDJ25" s="369"/>
      <c r="IDK25" s="369">
        <f t="shared" ref="IDK25" si="3096">IDI25*$C$25</f>
        <v>5.5896493355035262E+50</v>
      </c>
      <c r="IDL25" s="369"/>
      <c r="IDM25" s="369">
        <f t="shared" ref="IDM25" si="3097">IDK25*$C$25</f>
        <v>5.7852870622461494E+50</v>
      </c>
      <c r="IDN25" s="369"/>
      <c r="IDO25" s="369">
        <f t="shared" ref="IDO25" si="3098">IDM25*$C$25</f>
        <v>5.9877721094247644E+50</v>
      </c>
      <c r="IDP25" s="369"/>
      <c r="IDQ25" s="369">
        <f t="shared" ref="IDQ25" si="3099">IDO25*$C$25</f>
        <v>6.1973441332546304E+50</v>
      </c>
      <c r="IDR25" s="369"/>
      <c r="IDS25" s="369">
        <f t="shared" ref="IDS25" si="3100">IDQ25*$C$25</f>
        <v>6.4142511779185418E+50</v>
      </c>
      <c r="IDT25" s="369"/>
      <c r="IDU25" s="369">
        <f t="shared" ref="IDU25" si="3101">IDS25*$C$25</f>
        <v>6.6387499691456904E+50</v>
      </c>
      <c r="IDV25" s="369"/>
      <c r="IDW25" s="369">
        <f t="shared" ref="IDW25" si="3102">IDU25*$C$25</f>
        <v>6.8711062180657889E+50</v>
      </c>
      <c r="IDX25" s="369"/>
      <c r="IDY25" s="369">
        <f t="shared" ref="IDY25" si="3103">IDW25*$C$25</f>
        <v>7.1115949356980911E+50</v>
      </c>
      <c r="IDZ25" s="369"/>
      <c r="IEA25" s="369">
        <f t="shared" ref="IEA25" si="3104">IDY25*$C$25</f>
        <v>7.3605007584475236E+50</v>
      </c>
      <c r="IEB25" s="369"/>
      <c r="IEC25" s="369">
        <f t="shared" ref="IEC25" si="3105">IEA25*$C$25</f>
        <v>7.6181182849931855E+50</v>
      </c>
      <c r="IED25" s="369"/>
      <c r="IEE25" s="369">
        <f t="shared" ref="IEE25" si="3106">IEC25*$C$25</f>
        <v>7.8847524249679472E+50</v>
      </c>
      <c r="IEF25" s="369"/>
      <c r="IEG25" s="369">
        <f t="shared" ref="IEG25" si="3107">IEE25*$C$25</f>
        <v>8.160718759841825E+50</v>
      </c>
      <c r="IEH25" s="369"/>
      <c r="IEI25" s="369">
        <f t="shared" ref="IEI25" si="3108">IEG25*$C$25</f>
        <v>8.4463439164362888E+50</v>
      </c>
      <c r="IEJ25" s="369"/>
      <c r="IEK25" s="369">
        <f t="shared" ref="IEK25" si="3109">IEI25*$C$25</f>
        <v>8.7419659535115588E+50</v>
      </c>
      <c r="IEL25" s="369"/>
      <c r="IEM25" s="369">
        <f t="shared" ref="IEM25" si="3110">IEK25*$C$25</f>
        <v>9.0479347618844628E+50</v>
      </c>
      <c r="IEN25" s="369"/>
      <c r="IEO25" s="369">
        <f t="shared" ref="IEO25" si="3111">IEM25*$C$25</f>
        <v>9.3646124785504177E+50</v>
      </c>
      <c r="IEP25" s="369"/>
      <c r="IEQ25" s="369">
        <f t="shared" ref="IEQ25" si="3112">IEO25*$C$25</f>
        <v>9.6923739152996816E+50</v>
      </c>
      <c r="IER25" s="369"/>
      <c r="IES25" s="369">
        <f t="shared" ref="IES25" si="3113">IEQ25*$C$25</f>
        <v>1.0031607002335169E+51</v>
      </c>
      <c r="IET25" s="369"/>
      <c r="IEU25" s="369">
        <f t="shared" ref="IEU25" si="3114">IES25*$C$25</f>
        <v>1.03827132474169E+51</v>
      </c>
      <c r="IEV25" s="369"/>
      <c r="IEW25" s="369">
        <f t="shared" ref="IEW25" si="3115">IEU25*$C$25</f>
        <v>1.074610821107649E+51</v>
      </c>
      <c r="IEX25" s="369"/>
      <c r="IEY25" s="369">
        <f t="shared" ref="IEY25" si="3116">IEW25*$C$25</f>
        <v>1.1122221998464166E+51</v>
      </c>
      <c r="IEZ25" s="369"/>
      <c r="IFA25" s="369">
        <f t="shared" ref="IFA25" si="3117">IEY25*$C$25</f>
        <v>1.1511499768410412E+51</v>
      </c>
      <c r="IFB25" s="369"/>
      <c r="IFC25" s="369">
        <f t="shared" ref="IFC25" si="3118">IFA25*$C$25</f>
        <v>1.1914402260304775E+51</v>
      </c>
      <c r="IFD25" s="369"/>
      <c r="IFE25" s="369">
        <f t="shared" ref="IFE25" si="3119">IFC25*$C$25</f>
        <v>1.2331406339415441E+51</v>
      </c>
      <c r="IFF25" s="369"/>
      <c r="IFG25" s="369">
        <f t="shared" ref="IFG25" si="3120">IFE25*$C$25</f>
        <v>1.276300556129498E+51</v>
      </c>
      <c r="IFH25" s="369"/>
      <c r="IFI25" s="369">
        <f t="shared" ref="IFI25" si="3121">IFG25*$C$25</f>
        <v>1.3209710755940304E+51</v>
      </c>
      <c r="IFJ25" s="369"/>
      <c r="IFK25" s="369">
        <f t="shared" ref="IFK25" si="3122">IFI25*$C$25</f>
        <v>1.3672050632398213E+51</v>
      </c>
      <c r="IFL25" s="369"/>
      <c r="IFM25" s="369">
        <f t="shared" ref="IFM25" si="3123">IFK25*$C$25</f>
        <v>1.4150572404532149E+51</v>
      </c>
      <c r="IFN25" s="369"/>
      <c r="IFO25" s="369">
        <f t="shared" ref="IFO25" si="3124">IFM25*$C$25</f>
        <v>1.4645842438690773E+51</v>
      </c>
      <c r="IFP25" s="369"/>
      <c r="IFQ25" s="369">
        <f t="shared" ref="IFQ25" si="3125">IFO25*$C$25</f>
        <v>1.5158446924044947E+51</v>
      </c>
      <c r="IFR25" s="369"/>
      <c r="IFS25" s="369">
        <f t="shared" ref="IFS25" si="3126">IFQ25*$C$25</f>
        <v>1.5688992566386518E+51</v>
      </c>
      <c r="IFT25" s="369"/>
      <c r="IFU25" s="369">
        <f t="shared" ref="IFU25" si="3127">IFS25*$C$25</f>
        <v>1.6238107306210044E+51</v>
      </c>
      <c r="IFV25" s="369"/>
      <c r="IFW25" s="369">
        <f t="shared" ref="IFW25" si="3128">IFU25*$C$25</f>
        <v>1.6806441061927395E+51</v>
      </c>
      <c r="IFX25" s="369"/>
      <c r="IFY25" s="369">
        <f t="shared" ref="IFY25" si="3129">IFW25*$C$25</f>
        <v>1.7394666499094852E+51</v>
      </c>
      <c r="IFZ25" s="369"/>
      <c r="IGA25" s="369">
        <f t="shared" ref="IGA25" si="3130">IFY25*$C$25</f>
        <v>1.8003479826563171E+51</v>
      </c>
      <c r="IGB25" s="369"/>
      <c r="IGC25" s="369">
        <f t="shared" ref="IGC25" si="3131">IGA25*$C$25</f>
        <v>1.863360162049288E+51</v>
      </c>
      <c r="IGD25" s="369"/>
      <c r="IGE25" s="369">
        <f t="shared" ref="IGE25" si="3132">IGC25*$C$25</f>
        <v>1.928577767721013E+51</v>
      </c>
      <c r="IGF25" s="369"/>
      <c r="IGG25" s="369">
        <f t="shared" ref="IGG25" si="3133">IGE25*$C$25</f>
        <v>1.9960779895912482E+51</v>
      </c>
      <c r="IGH25" s="369"/>
      <c r="IGI25" s="369">
        <f t="shared" ref="IGI25" si="3134">IGG25*$C$25</f>
        <v>2.0659407192269416E+51</v>
      </c>
      <c r="IGJ25" s="369"/>
      <c r="IGK25" s="369">
        <f t="shared" ref="IGK25" si="3135">IGI25*$C$25</f>
        <v>2.1382486443998845E+51</v>
      </c>
      <c r="IGL25" s="369"/>
      <c r="IGM25" s="369">
        <f t="shared" ref="IGM25" si="3136">IGK25*$C$25</f>
        <v>2.2130873469538802E+51</v>
      </c>
      <c r="IGN25" s="369"/>
      <c r="IGO25" s="369">
        <f t="shared" ref="IGO25" si="3137">IGM25*$C$25</f>
        <v>2.2905454040972659E+51</v>
      </c>
      <c r="IGP25" s="369"/>
      <c r="IGQ25" s="369">
        <f t="shared" ref="IGQ25" si="3138">IGO25*$C$25</f>
        <v>2.37071449324067E+51</v>
      </c>
      <c r="IGR25" s="369"/>
      <c r="IGS25" s="369">
        <f t="shared" ref="IGS25" si="3139">IGQ25*$C$25</f>
        <v>2.4536895005040932E+51</v>
      </c>
      <c r="IGT25" s="369"/>
      <c r="IGU25" s="369">
        <f t="shared" ref="IGU25" si="3140">IGS25*$C$25</f>
        <v>2.5395686330217364E+51</v>
      </c>
      <c r="IGV25" s="369"/>
      <c r="IGW25" s="369">
        <f t="shared" ref="IGW25" si="3141">IGU25*$C$25</f>
        <v>2.6284535351774969E+51</v>
      </c>
      <c r="IGX25" s="369"/>
      <c r="IGY25" s="369">
        <f t="shared" ref="IGY25" si="3142">IGW25*$C$25</f>
        <v>2.7204494089087091E+51</v>
      </c>
      <c r="IGZ25" s="369"/>
      <c r="IHA25" s="369">
        <f t="shared" ref="IHA25" si="3143">IGY25*$C$25</f>
        <v>2.8156651382205137E+51</v>
      </c>
      <c r="IHB25" s="369"/>
      <c r="IHC25" s="369">
        <f t="shared" ref="IHC25" si="3144">IHA25*$C$25</f>
        <v>2.9142134180582313E+51</v>
      </c>
      <c r="IHD25" s="369"/>
      <c r="IHE25" s="369">
        <f t="shared" ref="IHE25" si="3145">IHC25*$C$25</f>
        <v>3.016210887690269E+51</v>
      </c>
      <c r="IHF25" s="369"/>
      <c r="IHG25" s="369">
        <f t="shared" ref="IHG25" si="3146">IHE25*$C$25</f>
        <v>3.1217782687594279E+51</v>
      </c>
      <c r="IHH25" s="369"/>
      <c r="IHI25" s="369">
        <f t="shared" ref="IHI25" si="3147">IHG25*$C$25</f>
        <v>3.2310405081660074E+51</v>
      </c>
      <c r="IHJ25" s="369"/>
      <c r="IHK25" s="369">
        <f t="shared" ref="IHK25" si="3148">IHI25*$C$25</f>
        <v>3.3441269259518172E+51</v>
      </c>
      <c r="IHL25" s="369"/>
      <c r="IHM25" s="369">
        <f t="shared" ref="IHM25" si="3149">IHK25*$C$25</f>
        <v>3.4611713683601308E+51</v>
      </c>
      <c r="IHN25" s="369"/>
      <c r="IHO25" s="369">
        <f t="shared" ref="IHO25" si="3150">IHM25*$C$25</f>
        <v>3.5823123662527353E+51</v>
      </c>
      <c r="IHP25" s="369"/>
      <c r="IHQ25" s="369">
        <f t="shared" ref="IHQ25" si="3151">IHO25*$C$25</f>
        <v>3.7076932990715805E+51</v>
      </c>
      <c r="IHR25" s="369"/>
      <c r="IHS25" s="369">
        <f t="shared" ref="IHS25" si="3152">IHQ25*$C$25</f>
        <v>3.8374625645390857E+51</v>
      </c>
      <c r="IHT25" s="369"/>
      <c r="IHU25" s="369">
        <f t="shared" ref="IHU25" si="3153">IHS25*$C$25</f>
        <v>3.9717737542979536E+51</v>
      </c>
      <c r="IHV25" s="369"/>
      <c r="IHW25" s="369">
        <f t="shared" ref="IHW25" si="3154">IHU25*$C$25</f>
        <v>4.1107858356983814E+51</v>
      </c>
      <c r="IHX25" s="369"/>
      <c r="IHY25" s="369">
        <f t="shared" ref="IHY25" si="3155">IHW25*$C$25</f>
        <v>4.2546633399478242E+51</v>
      </c>
      <c r="IHZ25" s="369"/>
      <c r="IIA25" s="369">
        <f t="shared" ref="IIA25" si="3156">IHY25*$C$25</f>
        <v>4.403576556845998E+51</v>
      </c>
      <c r="IIB25" s="369"/>
      <c r="IIC25" s="369">
        <f t="shared" ref="IIC25" si="3157">IIA25*$C$25</f>
        <v>4.5577017363356075E+51</v>
      </c>
      <c r="IID25" s="369"/>
      <c r="IIE25" s="369">
        <f t="shared" ref="IIE25" si="3158">IIC25*$C$25</f>
        <v>4.7172212971073533E+51</v>
      </c>
      <c r="IIF25" s="369"/>
      <c r="IIG25" s="369">
        <f t="shared" ref="IIG25" si="3159">IIE25*$C$25</f>
        <v>4.8823240425061102E+51</v>
      </c>
      <c r="IIH25" s="369"/>
      <c r="III25" s="369">
        <f t="shared" ref="III25" si="3160">IIG25*$C$25</f>
        <v>5.0532053839938237E+51</v>
      </c>
      <c r="IIJ25" s="369"/>
      <c r="IIK25" s="369">
        <f t="shared" ref="IIK25" si="3161">III25*$C$25</f>
        <v>5.2300675724336069E+51</v>
      </c>
      <c r="IIL25" s="369"/>
      <c r="IIM25" s="369">
        <f t="shared" ref="IIM25" si="3162">IIK25*$C$25</f>
        <v>5.4131199374687828E+51</v>
      </c>
      <c r="IIN25" s="369"/>
      <c r="IIO25" s="369">
        <f t="shared" ref="IIO25" si="3163">IIM25*$C$25</f>
        <v>5.6025791352801899E+51</v>
      </c>
      <c r="IIP25" s="369"/>
      <c r="IIQ25" s="369">
        <f t="shared" ref="IIQ25" si="3164">IIO25*$C$25</f>
        <v>5.7986694050149963E+51</v>
      </c>
      <c r="IIR25" s="369"/>
      <c r="IIS25" s="369">
        <f t="shared" ref="IIS25" si="3165">IIQ25*$C$25</f>
        <v>6.0016228341905205E+51</v>
      </c>
      <c r="IIT25" s="369"/>
      <c r="IIU25" s="369">
        <f t="shared" ref="IIU25" si="3166">IIS25*$C$25</f>
        <v>6.2116796333871889E+51</v>
      </c>
      <c r="IIV25" s="369"/>
      <c r="IIW25" s="369">
        <f t="shared" ref="IIW25" si="3167">IIU25*$C$25</f>
        <v>6.4290884205557395E+51</v>
      </c>
      <c r="IIX25" s="369"/>
      <c r="IIY25" s="369">
        <f t="shared" ref="IIY25" si="3168">IIW25*$C$25</f>
        <v>6.6541065152751894E+51</v>
      </c>
      <c r="IIZ25" s="369"/>
      <c r="IJA25" s="369">
        <f t="shared" ref="IJA25" si="3169">IIY25*$C$25</f>
        <v>6.8870002433098209E+51</v>
      </c>
      <c r="IJB25" s="369"/>
      <c r="IJC25" s="369">
        <f t="shared" ref="IJC25" si="3170">IJA25*$C$25</f>
        <v>7.1280452518256646E+51</v>
      </c>
      <c r="IJD25" s="369"/>
      <c r="IJE25" s="369">
        <f t="shared" ref="IJE25" si="3171">IJC25*$C$25</f>
        <v>7.3775268356395628E+51</v>
      </c>
      <c r="IJF25" s="369"/>
      <c r="IJG25" s="369">
        <f t="shared" ref="IJG25" si="3172">IJE25*$C$25</f>
        <v>7.6357402748869467E+51</v>
      </c>
      <c r="IJH25" s="369"/>
      <c r="IJI25" s="369">
        <f t="shared" ref="IJI25" si="3173">IJG25*$C$25</f>
        <v>7.9029911845079891E+51</v>
      </c>
      <c r="IJJ25" s="369"/>
      <c r="IJK25" s="369">
        <f t="shared" ref="IJK25" si="3174">IJI25*$C$25</f>
        <v>8.179595875965768E+51</v>
      </c>
      <c r="IJL25" s="369"/>
      <c r="IJM25" s="369">
        <f t="shared" ref="IJM25" si="3175">IJK25*$C$25</f>
        <v>8.465881731624569E+51</v>
      </c>
      <c r="IJN25" s="369"/>
      <c r="IJO25" s="369">
        <f t="shared" ref="IJO25" si="3176">IJM25*$C$25</f>
        <v>8.7621875922314275E+51</v>
      </c>
      <c r="IJP25" s="369"/>
      <c r="IJQ25" s="369">
        <f t="shared" ref="IJQ25" si="3177">IJO25*$C$25</f>
        <v>9.0688641579595271E+51</v>
      </c>
      <c r="IJR25" s="369"/>
      <c r="IJS25" s="369">
        <f t="shared" ref="IJS25" si="3178">IJQ25*$C$25</f>
        <v>9.3862744034881097E+51</v>
      </c>
      <c r="IJT25" s="369"/>
      <c r="IJU25" s="369">
        <f t="shared" ref="IJU25" si="3179">IJS25*$C$25</f>
        <v>9.7147940076101926E+51</v>
      </c>
      <c r="IJV25" s="369"/>
      <c r="IJW25" s="369">
        <f t="shared" ref="IJW25" si="3180">IJU25*$C$25</f>
        <v>1.0054811797876548E+52</v>
      </c>
      <c r="IJX25" s="369"/>
      <c r="IJY25" s="369">
        <f t="shared" ref="IJY25" si="3181">IJW25*$C$25</f>
        <v>1.0406730210802226E+52</v>
      </c>
      <c r="IJZ25" s="369"/>
      <c r="IKA25" s="369">
        <f t="shared" ref="IKA25" si="3182">IJY25*$C$25</f>
        <v>1.0770965768180304E+52</v>
      </c>
      <c r="IKB25" s="369"/>
      <c r="IKC25" s="369">
        <f t="shared" ref="IKC25" si="3183">IKA25*$C$25</f>
        <v>1.1147949570066614E+52</v>
      </c>
      <c r="IKD25" s="369"/>
      <c r="IKE25" s="369">
        <f t="shared" ref="IKE25" si="3184">IKC25*$C$25</f>
        <v>1.1538127805018945E+52</v>
      </c>
      <c r="IKF25" s="369"/>
      <c r="IKG25" s="369">
        <f t="shared" ref="IKG25" si="3185">IKE25*$C$25</f>
        <v>1.1941962278194607E+52</v>
      </c>
      <c r="IKH25" s="369"/>
      <c r="IKI25" s="369">
        <f t="shared" ref="IKI25" si="3186">IKG25*$C$25</f>
        <v>1.2359930957931419E+52</v>
      </c>
      <c r="IKJ25" s="369"/>
      <c r="IKK25" s="369">
        <f t="shared" ref="IKK25" si="3187">IKI25*$C$25</f>
        <v>1.2792528541459018E+52</v>
      </c>
      <c r="IKL25" s="369"/>
      <c r="IKM25" s="369">
        <f t="shared" ref="IKM25" si="3188">IKK25*$C$25</f>
        <v>1.3240267040410084E+52</v>
      </c>
      <c r="IKN25" s="369"/>
      <c r="IKO25" s="369">
        <f t="shared" ref="IKO25" si="3189">IKM25*$C$25</f>
        <v>1.3703676386824435E+52</v>
      </c>
      <c r="IKP25" s="369"/>
      <c r="IKQ25" s="369">
        <f t="shared" ref="IKQ25" si="3190">IKO25*$C$25</f>
        <v>1.4183305060363289E+52</v>
      </c>
      <c r="IKR25" s="369"/>
      <c r="IKS25" s="369">
        <f t="shared" ref="IKS25" si="3191">IKQ25*$C$25</f>
        <v>1.4679720737476002E+52</v>
      </c>
      <c r="IKT25" s="369"/>
      <c r="IKU25" s="369">
        <f t="shared" ref="IKU25" si="3192">IKS25*$C$25</f>
        <v>1.5193510963287661E+52</v>
      </c>
      <c r="IKV25" s="369"/>
      <c r="IKW25" s="369">
        <f t="shared" ref="IKW25" si="3193">IKU25*$C$25</f>
        <v>1.5725283847002727E+52</v>
      </c>
      <c r="IKX25" s="369"/>
      <c r="IKY25" s="369">
        <f t="shared" ref="IKY25" si="3194">IKW25*$C$25</f>
        <v>1.6275668781647822E+52</v>
      </c>
      <c r="IKZ25" s="369"/>
      <c r="ILA25" s="369">
        <f t="shared" ref="ILA25" si="3195">IKY25*$C$25</f>
        <v>1.6845317189005494E+52</v>
      </c>
      <c r="ILB25" s="369"/>
      <c r="ILC25" s="369">
        <f t="shared" ref="ILC25" si="3196">ILA25*$C$25</f>
        <v>1.7434903290620684E+52</v>
      </c>
      <c r="ILD25" s="369"/>
      <c r="ILE25" s="369">
        <f t="shared" ref="ILE25" si="3197">ILC25*$C$25</f>
        <v>1.8045124905792407E+52</v>
      </c>
      <c r="ILF25" s="369"/>
      <c r="ILG25" s="369">
        <f t="shared" ref="ILG25" si="3198">ILE25*$C$25</f>
        <v>1.8676704277495141E+52</v>
      </c>
      <c r="ILH25" s="369"/>
      <c r="ILI25" s="369">
        <f t="shared" ref="ILI25" si="3199">ILG25*$C$25</f>
        <v>1.9330388927207469E+52</v>
      </c>
      <c r="ILJ25" s="369"/>
      <c r="ILK25" s="369">
        <f t="shared" ref="ILK25" si="3200">ILI25*$C$25</f>
        <v>2.0006952539659728E+52</v>
      </c>
      <c r="ILL25" s="369"/>
      <c r="ILM25" s="369">
        <f t="shared" ref="ILM25" si="3201">ILK25*$C$25</f>
        <v>2.0707195878547816E+52</v>
      </c>
      <c r="ILN25" s="369"/>
      <c r="ILO25" s="369">
        <f t="shared" ref="ILO25" si="3202">ILM25*$C$25</f>
        <v>2.1431947734296989E+52</v>
      </c>
      <c r="ILP25" s="369"/>
      <c r="ILQ25" s="369">
        <f t="shared" ref="ILQ25" si="3203">ILO25*$C$25</f>
        <v>2.2182065904997381E+52</v>
      </c>
      <c r="ILR25" s="369"/>
      <c r="ILS25" s="369">
        <f t="shared" ref="ILS25" si="3204">ILQ25*$C$25</f>
        <v>2.2958438211672288E+52</v>
      </c>
      <c r="ILT25" s="369"/>
      <c r="ILU25" s="369">
        <f t="shared" ref="ILU25" si="3205">ILS25*$C$25</f>
        <v>2.3761983549080815E+52</v>
      </c>
      <c r="ILV25" s="369"/>
      <c r="ILW25" s="369">
        <f t="shared" ref="ILW25" si="3206">ILU25*$C$25</f>
        <v>2.459365297329864E+52</v>
      </c>
      <c r="ILX25" s="369"/>
      <c r="ILY25" s="369">
        <f t="shared" ref="ILY25" si="3207">ILW25*$C$25</f>
        <v>2.5454430827364091E+52</v>
      </c>
      <c r="ILZ25" s="369"/>
      <c r="IMA25" s="369">
        <f t="shared" ref="IMA25" si="3208">ILY25*$C$25</f>
        <v>2.634533590632183E+52</v>
      </c>
      <c r="IMB25" s="369"/>
      <c r="IMC25" s="369">
        <f t="shared" ref="IMC25" si="3209">IMA25*$C$25</f>
        <v>2.7267422663043091E+52</v>
      </c>
      <c r="IMD25" s="369"/>
      <c r="IME25" s="369">
        <f t="shared" ref="IME25" si="3210">IMC25*$C$25</f>
        <v>2.8221782456249598E+52</v>
      </c>
      <c r="IMF25" s="369"/>
      <c r="IMG25" s="369">
        <f t="shared" ref="IMG25" si="3211">IME25*$C$25</f>
        <v>2.9209544842218329E+52</v>
      </c>
      <c r="IMH25" s="369"/>
      <c r="IMI25" s="369">
        <f t="shared" ref="IMI25" si="3212">IMG25*$C$25</f>
        <v>3.0231878911695968E+52</v>
      </c>
      <c r="IMJ25" s="369"/>
      <c r="IMK25" s="369">
        <f t="shared" ref="IMK25" si="3213">IMI25*$C$25</f>
        <v>3.1289994673605325E+52</v>
      </c>
      <c r="IML25" s="369"/>
      <c r="IMM25" s="369">
        <f t="shared" ref="IMM25" si="3214">IMK25*$C$25</f>
        <v>3.238514448718151E+52</v>
      </c>
      <c r="IMN25" s="369"/>
      <c r="IMO25" s="369">
        <f t="shared" ref="IMO25" si="3215">IMM25*$C$25</f>
        <v>3.3518624544232861E+52</v>
      </c>
      <c r="IMP25" s="369"/>
      <c r="IMQ25" s="369">
        <f t="shared" ref="IMQ25" si="3216">IMO25*$C$25</f>
        <v>3.469177640328101E+52</v>
      </c>
      <c r="IMR25" s="369"/>
      <c r="IMS25" s="369">
        <f t="shared" ref="IMS25" si="3217">IMQ25*$C$25</f>
        <v>3.590598857739584E+52</v>
      </c>
      <c r="IMT25" s="369"/>
      <c r="IMU25" s="369">
        <f t="shared" ref="IMU25" si="3218">IMS25*$C$25</f>
        <v>3.7162698177604689E+52</v>
      </c>
      <c r="IMV25" s="369"/>
      <c r="IMW25" s="369">
        <f t="shared" ref="IMW25" si="3219">IMU25*$C$25</f>
        <v>3.8463392613820848E+52</v>
      </c>
      <c r="IMX25" s="369"/>
      <c r="IMY25" s="369">
        <f t="shared" ref="IMY25" si="3220">IMW25*$C$25</f>
        <v>3.9809611355304577E+52</v>
      </c>
      <c r="IMZ25" s="369"/>
      <c r="INA25" s="369">
        <f t="shared" ref="INA25" si="3221">IMY25*$C$25</f>
        <v>4.1202947752740235E+52</v>
      </c>
      <c r="INB25" s="369"/>
      <c r="INC25" s="369">
        <f t="shared" ref="INC25" si="3222">INA25*$C$25</f>
        <v>4.2645050924086142E+52</v>
      </c>
      <c r="IND25" s="369"/>
      <c r="INE25" s="369">
        <f t="shared" ref="INE25" si="3223">INC25*$C$25</f>
        <v>4.4137627706429155E+52</v>
      </c>
      <c r="INF25" s="369"/>
      <c r="ING25" s="369">
        <f t="shared" ref="ING25" si="3224">INE25*$C$25</f>
        <v>4.5682444676154172E+52</v>
      </c>
      <c r="INH25" s="369"/>
      <c r="INI25" s="369">
        <f t="shared" ref="INI25" si="3225">ING25*$C$25</f>
        <v>4.7281330239819562E+52</v>
      </c>
      <c r="INJ25" s="369"/>
      <c r="INK25" s="369">
        <f t="shared" ref="INK25" si="3226">INI25*$C$25</f>
        <v>4.8936176798213242E+52</v>
      </c>
      <c r="INL25" s="369"/>
      <c r="INM25" s="369">
        <f t="shared" ref="INM25" si="3227">INK25*$C$25</f>
        <v>5.0648942986150705E+52</v>
      </c>
      <c r="INN25" s="369"/>
      <c r="INO25" s="369">
        <f t="shared" ref="INO25" si="3228">INM25*$C$25</f>
        <v>5.2421655990665971E+52</v>
      </c>
      <c r="INP25" s="369"/>
      <c r="INQ25" s="369">
        <f t="shared" ref="INQ25" si="3229">INO25*$C$25</f>
        <v>5.4256413950339279E+52</v>
      </c>
      <c r="INR25" s="369"/>
      <c r="INS25" s="369">
        <f t="shared" ref="INS25" si="3230">INQ25*$C$25</f>
        <v>5.6155388438601152E+52</v>
      </c>
      <c r="INT25" s="369"/>
      <c r="INU25" s="369">
        <f t="shared" ref="INU25" si="3231">INS25*$C$25</f>
        <v>5.812082703395219E+52</v>
      </c>
      <c r="INV25" s="369"/>
      <c r="INW25" s="369">
        <f t="shared" ref="INW25" si="3232">INU25*$C$25</f>
        <v>6.0155055980140514E+52</v>
      </c>
      <c r="INX25" s="369"/>
      <c r="INY25" s="369">
        <f t="shared" ref="INY25" si="3233">INW25*$C$25</f>
        <v>6.226048293944543E+52</v>
      </c>
      <c r="INZ25" s="369"/>
      <c r="IOA25" s="369">
        <f t="shared" ref="IOA25" si="3234">INY25*$C$25</f>
        <v>6.4439599842326015E+52</v>
      </c>
      <c r="IOB25" s="369"/>
      <c r="IOC25" s="369">
        <f t="shared" ref="IOC25" si="3235">IOA25*$C$25</f>
        <v>6.6694985836807422E+52</v>
      </c>
      <c r="IOD25" s="369"/>
      <c r="IOE25" s="369">
        <f t="shared" ref="IOE25" si="3236">IOC25*$C$25</f>
        <v>6.9029310341095672E+52</v>
      </c>
      <c r="IOF25" s="369"/>
      <c r="IOG25" s="369">
        <f t="shared" ref="IOG25" si="3237">IOE25*$C$25</f>
        <v>7.1445336203034019E+52</v>
      </c>
      <c r="IOH25" s="369"/>
      <c r="IOI25" s="369">
        <f t="shared" ref="IOI25" si="3238">IOG25*$C$25</f>
        <v>7.3945922970140204E+52</v>
      </c>
      <c r="IOJ25" s="369"/>
      <c r="IOK25" s="369">
        <f t="shared" ref="IOK25" si="3239">IOI25*$C$25</f>
        <v>7.6534030274095106E+52</v>
      </c>
      <c r="IOL25" s="369"/>
      <c r="IOM25" s="369">
        <f t="shared" ref="IOM25" si="3240">IOK25*$C$25</f>
        <v>7.9212721333688423E+52</v>
      </c>
      <c r="ION25" s="369"/>
      <c r="IOO25" s="369">
        <f t="shared" ref="IOO25" si="3241">IOM25*$C$25</f>
        <v>8.1985166580367514E+52</v>
      </c>
      <c r="IOP25" s="369"/>
      <c r="IOQ25" s="369">
        <f t="shared" ref="IOQ25" si="3242">IOO25*$C$25</f>
        <v>8.4854647410680373E+52</v>
      </c>
      <c r="IOR25" s="369"/>
      <c r="IOS25" s="369">
        <f t="shared" ref="IOS25" si="3243">IOQ25*$C$25</f>
        <v>8.7824560070054175E+52</v>
      </c>
      <c r="IOT25" s="369"/>
      <c r="IOU25" s="369">
        <f t="shared" ref="IOU25" si="3244">IOS25*$C$25</f>
        <v>9.0898419672506063E+52</v>
      </c>
      <c r="IOV25" s="369"/>
      <c r="IOW25" s="369">
        <f t="shared" ref="IOW25" si="3245">IOU25*$C$25</f>
        <v>9.4079864361043773E+52</v>
      </c>
      <c r="IOX25" s="369"/>
      <c r="IOY25" s="369">
        <f t="shared" ref="IOY25" si="3246">IOW25*$C$25</f>
        <v>9.7372659613680303E+52</v>
      </c>
      <c r="IOZ25" s="369"/>
      <c r="IPA25" s="369">
        <f t="shared" ref="IPA25" si="3247">IOY25*$C$25</f>
        <v>1.007807027001591E+53</v>
      </c>
      <c r="IPB25" s="369"/>
      <c r="IPC25" s="369">
        <f t="shared" ref="IPC25" si="3248">IPA25*$C$25</f>
        <v>1.0430802729466466E+53</v>
      </c>
      <c r="IPD25" s="369"/>
      <c r="IPE25" s="369">
        <f t="shared" ref="IPE25" si="3249">IPC25*$C$25</f>
        <v>1.0795880824997791E+53</v>
      </c>
      <c r="IPF25" s="369"/>
      <c r="IPG25" s="369">
        <f t="shared" ref="IPG25" si="3250">IPE25*$C$25</f>
        <v>1.1173736653872712E+53</v>
      </c>
      <c r="IPH25" s="369"/>
      <c r="IPI25" s="369">
        <f t="shared" ref="IPI25" si="3251">IPG25*$C$25</f>
        <v>1.1564817436758256E+53</v>
      </c>
      <c r="IPJ25" s="369"/>
      <c r="IPK25" s="369">
        <f t="shared" ref="IPK25" si="3252">IPI25*$C$25</f>
        <v>1.1969586047044793E+53</v>
      </c>
      <c r="IPL25" s="369"/>
      <c r="IPM25" s="369">
        <f t="shared" ref="IPM25" si="3253">IPK25*$C$25</f>
        <v>1.2388521558691361E+53</v>
      </c>
      <c r="IPN25" s="369"/>
      <c r="IPO25" s="369">
        <f t="shared" ref="IPO25" si="3254">IPM25*$C$25</f>
        <v>1.2822119813245558E+53</v>
      </c>
      <c r="IPP25" s="369"/>
      <c r="IPQ25" s="369">
        <f t="shared" ref="IPQ25" si="3255">IPO25*$C$25</f>
        <v>1.3270894006709151E+53</v>
      </c>
      <c r="IPR25" s="369"/>
      <c r="IPS25" s="369">
        <f t="shared" ref="IPS25" si="3256">IPQ25*$C$25</f>
        <v>1.3735375296943971E+53</v>
      </c>
      <c r="IPT25" s="369"/>
      <c r="IPU25" s="369">
        <f t="shared" ref="IPU25" si="3257">IPS25*$C$25</f>
        <v>1.4216113432337008E+53</v>
      </c>
      <c r="IPV25" s="369"/>
      <c r="IPW25" s="369">
        <f t="shared" ref="IPW25" si="3258">IPU25*$C$25</f>
        <v>1.4713677402468801E+53</v>
      </c>
      <c r="IPX25" s="369"/>
      <c r="IPY25" s="369">
        <f t="shared" ref="IPY25" si="3259">IPW25*$C$25</f>
        <v>1.5228656111555208E+53</v>
      </c>
      <c r="IPZ25" s="369"/>
      <c r="IQA25" s="369">
        <f t="shared" ref="IQA25" si="3260">IPY25*$C$25</f>
        <v>1.5761659075459639E+53</v>
      </c>
      <c r="IQB25" s="369"/>
      <c r="IQC25" s="369">
        <f t="shared" ref="IQC25" si="3261">IQA25*$C$25</f>
        <v>1.6313317143100724E+53</v>
      </c>
      <c r="IQD25" s="369"/>
      <c r="IQE25" s="369">
        <f t="shared" ref="IQE25" si="3262">IQC25*$C$25</f>
        <v>1.6884283243109248E+53</v>
      </c>
      <c r="IQF25" s="369"/>
      <c r="IQG25" s="369">
        <f t="shared" ref="IQG25" si="3263">IQE25*$C$25</f>
        <v>1.747523315661807E+53</v>
      </c>
      <c r="IQH25" s="369"/>
      <c r="IQI25" s="369">
        <f t="shared" ref="IQI25" si="3264">IQG25*$C$25</f>
        <v>1.8086866317099702E+53</v>
      </c>
      <c r="IQJ25" s="369"/>
      <c r="IQK25" s="369">
        <f t="shared" ref="IQK25" si="3265">IQI25*$C$25</f>
        <v>1.8719906638198191E+53</v>
      </c>
      <c r="IQL25" s="369"/>
      <c r="IQM25" s="369">
        <f t="shared" ref="IQM25" si="3266">IQK25*$C$25</f>
        <v>1.9375103370535124E+53</v>
      </c>
      <c r="IQN25" s="369"/>
      <c r="IQO25" s="369">
        <f t="shared" ref="IQO25" si="3267">IQM25*$C$25</f>
        <v>2.0053231988503852E+53</v>
      </c>
      <c r="IQP25" s="369"/>
      <c r="IQQ25" s="369">
        <f t="shared" ref="IQQ25" si="3268">IQO25*$C$25</f>
        <v>2.0755095108101485E+53</v>
      </c>
      <c r="IQR25" s="369"/>
      <c r="IQS25" s="369">
        <f t="shared" ref="IQS25" si="3269">IQQ25*$C$25</f>
        <v>2.1481523436885036E+53</v>
      </c>
      <c r="IQT25" s="369"/>
      <c r="IQU25" s="369">
        <f t="shared" ref="IQU25" si="3270">IQS25*$C$25</f>
        <v>2.223337675717601E+53</v>
      </c>
      <c r="IQV25" s="369"/>
      <c r="IQW25" s="369">
        <f t="shared" ref="IQW25" si="3271">IQU25*$C$25</f>
        <v>2.3011544943677168E+53</v>
      </c>
      <c r="IQX25" s="369"/>
      <c r="IQY25" s="369">
        <f t="shared" ref="IQY25" si="3272">IQW25*$C$25</f>
        <v>2.3816949016705865E+53</v>
      </c>
      <c r="IQZ25" s="369"/>
      <c r="IRA25" s="369">
        <f t="shared" ref="IRA25" si="3273">IQY25*$C$25</f>
        <v>2.465054223229057E+53</v>
      </c>
      <c r="IRB25" s="369"/>
      <c r="IRC25" s="369">
        <f t="shared" ref="IRC25" si="3274">IRA25*$C$25</f>
        <v>2.5513311210420737E+53</v>
      </c>
      <c r="IRD25" s="369"/>
      <c r="IRE25" s="369">
        <f t="shared" ref="IRE25" si="3275">IRC25*$C$25</f>
        <v>2.6406277102785461E+53</v>
      </c>
      <c r="IRF25" s="369"/>
      <c r="IRG25" s="369">
        <f t="shared" ref="IRG25" si="3276">IRE25*$C$25</f>
        <v>2.7330496801382949E+53</v>
      </c>
      <c r="IRH25" s="369"/>
      <c r="IRI25" s="369">
        <f t="shared" ref="IRI25" si="3277">IRG25*$C$25</f>
        <v>2.8287064189431349E+53</v>
      </c>
      <c r="IRJ25" s="369"/>
      <c r="IRK25" s="369">
        <f t="shared" ref="IRK25" si="3278">IRI25*$C$25</f>
        <v>2.9277111436061443E+53</v>
      </c>
      <c r="IRL25" s="369"/>
      <c r="IRM25" s="369">
        <f t="shared" ref="IRM25" si="3279">IRK25*$C$25</f>
        <v>3.030181033632359E+53</v>
      </c>
      <c r="IRN25" s="369"/>
      <c r="IRO25" s="369">
        <f t="shared" ref="IRO25" si="3280">IRM25*$C$25</f>
        <v>3.1362373698094914E+53</v>
      </c>
      <c r="IRP25" s="369"/>
      <c r="IRQ25" s="369">
        <f t="shared" ref="IRQ25" si="3281">IRO25*$C$25</f>
        <v>3.2460056777528234E+53</v>
      </c>
      <c r="IRR25" s="369"/>
      <c r="IRS25" s="369">
        <f t="shared" ref="IRS25" si="3282">IRQ25*$C$25</f>
        <v>3.3596158764741718E+53</v>
      </c>
      <c r="IRT25" s="369"/>
      <c r="IRU25" s="369">
        <f t="shared" ref="IRU25" si="3283">IRS25*$C$25</f>
        <v>3.4772024321507674E+53</v>
      </c>
      <c r="IRV25" s="369"/>
      <c r="IRW25" s="369">
        <f t="shared" ref="IRW25" si="3284">IRU25*$C$25</f>
        <v>3.5989045172760441E+53</v>
      </c>
      <c r="IRX25" s="369"/>
      <c r="IRY25" s="369">
        <f t="shared" ref="IRY25" si="3285">IRW25*$C$25</f>
        <v>3.7248661753807052E+53</v>
      </c>
      <c r="IRZ25" s="369"/>
      <c r="ISA25" s="369">
        <f t="shared" ref="ISA25" si="3286">IRY25*$C$25</f>
        <v>3.8552364915190296E+53</v>
      </c>
      <c r="ISB25" s="369"/>
      <c r="ISC25" s="369">
        <f t="shared" ref="ISC25" si="3287">ISA25*$C$25</f>
        <v>3.9901697687221953E+53</v>
      </c>
      <c r="ISD25" s="369"/>
      <c r="ISE25" s="369">
        <f t="shared" ref="ISE25" si="3288">ISC25*$C$25</f>
        <v>4.1298257106274717E+53</v>
      </c>
      <c r="ISF25" s="369"/>
      <c r="ISG25" s="369">
        <f t="shared" ref="ISG25" si="3289">ISE25*$C$25</f>
        <v>4.2743696104994331E+53</v>
      </c>
      <c r="ISH25" s="369"/>
      <c r="ISI25" s="369">
        <f t="shared" ref="ISI25" si="3290">ISG25*$C$25</f>
        <v>4.4239725468669132E+53</v>
      </c>
      <c r="ISJ25" s="369"/>
      <c r="ISK25" s="369">
        <f t="shared" ref="ISK25" si="3291">ISI25*$C$25</f>
        <v>4.5788115860072551E+53</v>
      </c>
      <c r="ISL25" s="369"/>
      <c r="ISM25" s="369">
        <f t="shared" ref="ISM25" si="3292">ISK25*$C$25</f>
        <v>4.7390699915175083E+53</v>
      </c>
      <c r="ISN25" s="369"/>
      <c r="ISO25" s="369">
        <f t="shared" ref="ISO25" si="3293">ISM25*$C$25</f>
        <v>4.9049374412206211E+53</v>
      </c>
      <c r="ISP25" s="369"/>
      <c r="ISQ25" s="369">
        <f t="shared" ref="ISQ25" si="3294">ISO25*$C$25</f>
        <v>5.0766102516633422E+53</v>
      </c>
      <c r="ISR25" s="369"/>
      <c r="ISS25" s="369">
        <f t="shared" ref="ISS25" si="3295">ISQ25*$C$25</f>
        <v>5.2542916104715583E+53</v>
      </c>
      <c r="IST25" s="369"/>
      <c r="ISU25" s="369">
        <f t="shared" ref="ISU25" si="3296">ISS25*$C$25</f>
        <v>5.438191816838062E+53</v>
      </c>
      <c r="ISV25" s="369"/>
      <c r="ISW25" s="369">
        <f t="shared" ref="ISW25" si="3297">ISU25*$C$25</f>
        <v>5.6285285304273936E+53</v>
      </c>
      <c r="ISX25" s="369"/>
      <c r="ISY25" s="369">
        <f t="shared" ref="ISY25" si="3298">ISW25*$C$25</f>
        <v>5.8255270289923519E+53</v>
      </c>
      <c r="ISZ25" s="369"/>
      <c r="ITA25" s="369">
        <f t="shared" ref="ITA25" si="3299">ISY25*$C$25</f>
        <v>6.0294204750070835E+53</v>
      </c>
      <c r="ITB25" s="369"/>
      <c r="ITC25" s="369">
        <f t="shared" ref="ITC25" si="3300">ITA25*$C$25</f>
        <v>6.2404501916323313E+53</v>
      </c>
      <c r="ITD25" s="369"/>
      <c r="ITE25" s="369">
        <f t="shared" ref="ITE25" si="3301">ITC25*$C$25</f>
        <v>6.4588659483394626E+53</v>
      </c>
      <c r="ITF25" s="369"/>
      <c r="ITG25" s="369">
        <f t="shared" ref="ITG25" si="3302">ITE25*$C$25</f>
        <v>6.6849262565313433E+53</v>
      </c>
      <c r="ITH25" s="369"/>
      <c r="ITI25" s="369">
        <f t="shared" ref="ITI25" si="3303">ITG25*$C$25</f>
        <v>6.9188986755099402E+53</v>
      </c>
      <c r="ITJ25" s="369"/>
      <c r="ITK25" s="369">
        <f t="shared" ref="ITK25" si="3304">ITI25*$C$25</f>
        <v>7.1610601291527873E+53</v>
      </c>
      <c r="ITL25" s="369"/>
      <c r="ITM25" s="369">
        <f t="shared" ref="ITM25" si="3305">ITK25*$C$25</f>
        <v>7.4116972336731342E+53</v>
      </c>
      <c r="ITN25" s="369"/>
      <c r="ITO25" s="369">
        <f t="shared" ref="ITO25" si="3306">ITM25*$C$25</f>
        <v>7.6711066368516929E+53</v>
      </c>
      <c r="ITP25" s="369"/>
      <c r="ITQ25" s="369">
        <f t="shared" ref="ITQ25" si="3307">ITO25*$C$25</f>
        <v>7.939595369141502E+53</v>
      </c>
      <c r="ITR25" s="369"/>
      <c r="ITS25" s="369">
        <f t="shared" ref="ITS25" si="3308">ITQ25*$C$25</f>
        <v>8.2174812070614545E+53</v>
      </c>
      <c r="ITT25" s="369"/>
      <c r="ITU25" s="369">
        <f t="shared" ref="ITU25" si="3309">ITS25*$C$25</f>
        <v>8.5050930493086047E+53</v>
      </c>
      <c r="ITV25" s="369"/>
      <c r="ITW25" s="369">
        <f t="shared" ref="ITW25" si="3310">ITU25*$C$25</f>
        <v>8.802771306034406E+53</v>
      </c>
      <c r="ITX25" s="369"/>
      <c r="ITY25" s="369">
        <f t="shared" ref="ITY25" si="3311">ITW25*$C$25</f>
        <v>9.1108683017456092E+53</v>
      </c>
      <c r="ITZ25" s="369"/>
      <c r="IUA25" s="369">
        <f t="shared" ref="IUA25" si="3312">ITY25*$C$25</f>
        <v>9.4297486923067044E+53</v>
      </c>
      <c r="IUB25" s="369"/>
      <c r="IUC25" s="369">
        <f t="shared" ref="IUC25" si="3313">IUA25*$C$25</f>
        <v>9.7597898965374378E+53</v>
      </c>
      <c r="IUD25" s="369"/>
      <c r="IUE25" s="369">
        <f t="shared" ref="IUE25" si="3314">IUC25*$C$25</f>
        <v>1.0101382542916247E+54</v>
      </c>
      <c r="IUF25" s="369"/>
      <c r="IUG25" s="369">
        <f t="shared" ref="IUG25" si="3315">IUE25*$C$25</f>
        <v>1.0454930931918316E+54</v>
      </c>
      <c r="IUH25" s="369"/>
      <c r="IUI25" s="369">
        <f t="shared" ref="IUI25" si="3316">IUG25*$C$25</f>
        <v>1.0820853514535456E+54</v>
      </c>
      <c r="IUJ25" s="369"/>
      <c r="IUK25" s="369">
        <f t="shared" ref="IUK25" si="3317">IUI25*$C$25</f>
        <v>1.1199583387544196E+54</v>
      </c>
      <c r="IUL25" s="369"/>
      <c r="IUM25" s="369">
        <f t="shared" ref="IUM25" si="3318">IUK25*$C$25</f>
        <v>1.1591568806108242E+54</v>
      </c>
      <c r="IUN25" s="369"/>
      <c r="IUO25" s="369">
        <f t="shared" ref="IUO25" si="3319">IUM25*$C$25</f>
        <v>1.1997273714322029E+54</v>
      </c>
      <c r="IUP25" s="369"/>
      <c r="IUQ25" s="369">
        <f t="shared" ref="IUQ25" si="3320">IUO25*$C$25</f>
        <v>1.2417178294323299E+54</v>
      </c>
      <c r="IUR25" s="369"/>
      <c r="IUS25" s="369">
        <f t="shared" ref="IUS25" si="3321">IUQ25*$C$25</f>
        <v>1.2851779534624613E+54</v>
      </c>
      <c r="IUT25" s="369"/>
      <c r="IUU25" s="369">
        <f t="shared" ref="IUU25" si="3322">IUS25*$C$25</f>
        <v>1.3301591818336474E+54</v>
      </c>
      <c r="IUV25" s="369"/>
      <c r="IUW25" s="369">
        <f t="shared" ref="IUW25" si="3323">IUU25*$C$25</f>
        <v>1.3767147531978249E+54</v>
      </c>
      <c r="IUX25" s="369"/>
      <c r="IUY25" s="369">
        <f t="shared" ref="IUY25" si="3324">IUW25*$C$25</f>
        <v>1.4248997695597486E+54</v>
      </c>
      <c r="IUZ25" s="369"/>
      <c r="IVA25" s="369">
        <f t="shared" ref="IVA25" si="3325">IUY25*$C$25</f>
        <v>1.4747712614943396E+54</v>
      </c>
      <c r="IVB25" s="369"/>
      <c r="IVC25" s="369">
        <f t="shared" ref="IVC25" si="3326">IVA25*$C$25</f>
        <v>1.5263882556466414E+54</v>
      </c>
      <c r="IVD25" s="369"/>
      <c r="IVE25" s="369">
        <f t="shared" ref="IVE25" si="3327">IVC25*$C$25</f>
        <v>1.5798118445942738E+54</v>
      </c>
      <c r="IVF25" s="369"/>
      <c r="IVG25" s="369">
        <f t="shared" ref="IVG25" si="3328">IVE25*$C$25</f>
        <v>1.6351052591550731E+54</v>
      </c>
      <c r="IVH25" s="369"/>
      <c r="IVI25" s="369">
        <f t="shared" ref="IVI25" si="3329">IVG25*$C$25</f>
        <v>1.6923339432255004E+54</v>
      </c>
      <c r="IVJ25" s="369"/>
      <c r="IVK25" s="369">
        <f t="shared" ref="IVK25" si="3330">IVI25*$C$25</f>
        <v>1.7515656312383928E+54</v>
      </c>
      <c r="IVL25" s="369"/>
      <c r="IVM25" s="369">
        <f t="shared" ref="IVM25" si="3331">IVK25*$C$25</f>
        <v>1.8128704283317364E+54</v>
      </c>
      <c r="IVN25" s="369"/>
      <c r="IVO25" s="369">
        <f t="shared" ref="IVO25" si="3332">IVM25*$C$25</f>
        <v>1.876320893323347E+54</v>
      </c>
      <c r="IVP25" s="369"/>
      <c r="IVQ25" s="369">
        <f t="shared" ref="IVQ25" si="3333">IVO25*$C$25</f>
        <v>1.941992124589664E+54</v>
      </c>
      <c r="IVR25" s="369"/>
      <c r="IVS25" s="369">
        <f t="shared" ref="IVS25" si="3334">IVQ25*$C$25</f>
        <v>2.009961848950302E+54</v>
      </c>
      <c r="IVT25" s="369"/>
      <c r="IVU25" s="369">
        <f t="shared" ref="IVU25" si="3335">IVS25*$C$25</f>
        <v>2.0803105136635624E+54</v>
      </c>
      <c r="IVV25" s="369"/>
      <c r="IVW25" s="369">
        <f t="shared" ref="IVW25" si="3336">IVU25*$C$25</f>
        <v>2.153121381641787E+54</v>
      </c>
      <c r="IVX25" s="369"/>
      <c r="IVY25" s="369">
        <f t="shared" ref="IVY25" si="3337">IVW25*$C$25</f>
        <v>2.2284806299992494E+54</v>
      </c>
      <c r="IVZ25" s="369"/>
      <c r="IWA25" s="369">
        <f t="shared" ref="IWA25" si="3338">IVY25*$C$25</f>
        <v>2.306477452049223E+54</v>
      </c>
      <c r="IWB25" s="369"/>
      <c r="IWC25" s="369">
        <f t="shared" ref="IWC25" si="3339">IWA25*$C$25</f>
        <v>2.3872041628709455E+54</v>
      </c>
      <c r="IWD25" s="369"/>
      <c r="IWE25" s="369">
        <f t="shared" ref="IWE25" si="3340">IWC25*$C$25</f>
        <v>2.4707563085714285E+54</v>
      </c>
      <c r="IWF25" s="369"/>
      <c r="IWG25" s="369">
        <f t="shared" ref="IWG25" si="3341">IWE25*$C$25</f>
        <v>2.5572327793714284E+54</v>
      </c>
      <c r="IWH25" s="369"/>
      <c r="IWI25" s="369">
        <f t="shared" ref="IWI25" si="3342">IWG25*$C$25</f>
        <v>2.6467359266494282E+54</v>
      </c>
      <c r="IWJ25" s="369"/>
      <c r="IWK25" s="369">
        <f t="shared" ref="IWK25" si="3343">IWI25*$C$25</f>
        <v>2.739371684082158E+54</v>
      </c>
      <c r="IWL25" s="369"/>
      <c r="IWM25" s="369">
        <f t="shared" ref="IWM25" si="3344">IWK25*$C$25</f>
        <v>2.8352496930250334E+54</v>
      </c>
      <c r="IWN25" s="369"/>
      <c r="IWO25" s="369">
        <f t="shared" ref="IWO25" si="3345">IWM25*$C$25</f>
        <v>2.9344834322809093E+54</v>
      </c>
      <c r="IWP25" s="369"/>
      <c r="IWQ25" s="369">
        <f t="shared" ref="IWQ25" si="3346">IWO25*$C$25</f>
        <v>3.0371903524107408E+54</v>
      </c>
      <c r="IWR25" s="369"/>
      <c r="IWS25" s="369">
        <f t="shared" ref="IWS25" si="3347">IWQ25*$C$25</f>
        <v>3.1434920147451164E+54</v>
      </c>
      <c r="IWT25" s="369"/>
      <c r="IWU25" s="369">
        <f t="shared" ref="IWU25" si="3348">IWS25*$C$25</f>
        <v>3.253514235261195E+54</v>
      </c>
      <c r="IWV25" s="369"/>
      <c r="IWW25" s="369">
        <f t="shared" ref="IWW25" si="3349">IWU25*$C$25</f>
        <v>3.3673872334953364E+54</v>
      </c>
      <c r="IWX25" s="369"/>
      <c r="IWY25" s="369">
        <f t="shared" ref="IWY25" si="3350">IWW25*$C$25</f>
        <v>3.4852457866676728E+54</v>
      </c>
      <c r="IWZ25" s="369"/>
      <c r="IXA25" s="369">
        <f t="shared" ref="IXA25" si="3351">IWY25*$C$25</f>
        <v>3.607229389201041E+54</v>
      </c>
      <c r="IXB25" s="369"/>
      <c r="IXC25" s="369">
        <f t="shared" ref="IXC25" si="3352">IXA25*$C$25</f>
        <v>3.7334824178230771E+54</v>
      </c>
      <c r="IXD25" s="369"/>
      <c r="IXE25" s="369">
        <f t="shared" ref="IXE25" si="3353">IXC25*$C$25</f>
        <v>3.8641543024468844E+54</v>
      </c>
      <c r="IXF25" s="369"/>
      <c r="IXG25" s="369">
        <f t="shared" ref="IXG25" si="3354">IXE25*$C$25</f>
        <v>3.9993997030325248E+54</v>
      </c>
      <c r="IXH25" s="369"/>
      <c r="IXI25" s="369">
        <f t="shared" ref="IXI25" si="3355">IXG25*$C$25</f>
        <v>4.1393786926386631E+54</v>
      </c>
      <c r="IXJ25" s="369"/>
      <c r="IXK25" s="369">
        <f t="shared" ref="IXK25" si="3356">IXI25*$C$25</f>
        <v>4.2842569468810158E+54</v>
      </c>
      <c r="IXL25" s="369"/>
      <c r="IXM25" s="369">
        <f t="shared" ref="IXM25" si="3357">IXK25*$C$25</f>
        <v>4.4342059400218509E+54</v>
      </c>
      <c r="IXN25" s="369"/>
      <c r="IXO25" s="369">
        <f t="shared" ref="IXO25" si="3358">IXM25*$C$25</f>
        <v>4.5894031479226155E+54</v>
      </c>
      <c r="IXP25" s="369"/>
      <c r="IXQ25" s="369">
        <f t="shared" ref="IXQ25" si="3359">IXO25*$C$25</f>
        <v>4.7500322580999068E+54</v>
      </c>
      <c r="IXR25" s="369"/>
      <c r="IXS25" s="369">
        <f t="shared" ref="IXS25" si="3360">IXQ25*$C$25</f>
        <v>4.9162833871334034E+54</v>
      </c>
      <c r="IXT25" s="369"/>
      <c r="IXU25" s="369">
        <f t="shared" ref="IXU25" si="3361">IXS25*$C$25</f>
        <v>5.0883533056830718E+54</v>
      </c>
      <c r="IXV25" s="369"/>
      <c r="IXW25" s="369">
        <f t="shared" ref="IXW25" si="3362">IXU25*$C$25</f>
        <v>5.2664456713819791E+54</v>
      </c>
      <c r="IXX25" s="369"/>
      <c r="IXY25" s="369">
        <f t="shared" ref="IXY25" si="3363">IXW25*$C$25</f>
        <v>5.4507712698803479E+54</v>
      </c>
      <c r="IXZ25" s="369"/>
      <c r="IYA25" s="369">
        <f t="shared" ref="IYA25" si="3364">IXY25*$C$25</f>
        <v>5.6415482643261594E+54</v>
      </c>
      <c r="IYB25" s="369"/>
      <c r="IYC25" s="369">
        <f t="shared" ref="IYC25" si="3365">IYA25*$C$25</f>
        <v>5.8390024535775748E+54</v>
      </c>
      <c r="IYD25" s="369"/>
      <c r="IYE25" s="369">
        <f t="shared" ref="IYE25" si="3366">IYC25*$C$25</f>
        <v>6.0433675394527893E+54</v>
      </c>
      <c r="IYF25" s="369"/>
      <c r="IYG25" s="369">
        <f t="shared" ref="IYG25" si="3367">IYE25*$C$25</f>
        <v>6.2548854033336367E+54</v>
      </c>
      <c r="IYH25" s="369"/>
      <c r="IYI25" s="369">
        <f t="shared" ref="IYI25" si="3368">IYG25*$C$25</f>
        <v>6.4738063924503139E+54</v>
      </c>
      <c r="IYJ25" s="369"/>
      <c r="IYK25" s="369">
        <f t="shared" ref="IYK25" si="3369">IYI25*$C$25</f>
        <v>6.700389616186075E+54</v>
      </c>
      <c r="IYL25" s="369"/>
      <c r="IYM25" s="369">
        <f t="shared" ref="IYM25" si="3370">IYK25*$C$25</f>
        <v>6.9349032527525874E+54</v>
      </c>
      <c r="IYN25" s="369"/>
      <c r="IYO25" s="369">
        <f t="shared" ref="IYO25" si="3371">IYM25*$C$25</f>
        <v>7.1776248665989276E+54</v>
      </c>
      <c r="IYP25" s="369"/>
      <c r="IYQ25" s="369">
        <f t="shared" ref="IYQ25" si="3372">IYO25*$C$25</f>
        <v>7.4288417369298895E+54</v>
      </c>
      <c r="IYR25" s="369"/>
      <c r="IYS25" s="369">
        <f t="shared" ref="IYS25" si="3373">IYQ25*$C$25</f>
        <v>7.6888511977224344E+54</v>
      </c>
      <c r="IYT25" s="369"/>
      <c r="IYU25" s="369">
        <f t="shared" ref="IYU25" si="3374">IYS25*$C$25</f>
        <v>7.9579609896427192E+54</v>
      </c>
      <c r="IYV25" s="369"/>
      <c r="IYW25" s="369">
        <f t="shared" ref="IYW25" si="3375">IYU25*$C$25</f>
        <v>8.2364896242802132E+54</v>
      </c>
      <c r="IYX25" s="369"/>
      <c r="IYY25" s="369">
        <f t="shared" ref="IYY25" si="3376">IYW25*$C$25</f>
        <v>8.5247667611300199E+54</v>
      </c>
      <c r="IYZ25" s="369"/>
      <c r="IZA25" s="369">
        <f t="shared" ref="IZA25" si="3377">IYY25*$C$25</f>
        <v>8.8231335977695698E+54</v>
      </c>
      <c r="IZB25" s="369"/>
      <c r="IZC25" s="369">
        <f t="shared" ref="IZC25" si="3378">IZA25*$C$25</f>
        <v>9.1319432736915034E+54</v>
      </c>
      <c r="IZD25" s="369"/>
      <c r="IZE25" s="369">
        <f t="shared" ref="IZE25" si="3379">IZC25*$C$25</f>
        <v>9.4515612882707059E+54</v>
      </c>
      <c r="IZF25" s="369"/>
      <c r="IZG25" s="369">
        <f t="shared" ref="IZG25" si="3380">IZE25*$C$25</f>
        <v>9.7823659333601795E+54</v>
      </c>
      <c r="IZH25" s="369"/>
      <c r="IZI25" s="369">
        <f t="shared" ref="IZI25" si="3381">IZG25*$C$25</f>
        <v>1.0124748741027785E+55</v>
      </c>
      <c r="IZJ25" s="369"/>
      <c r="IZK25" s="369">
        <f t="shared" ref="IZK25" si="3382">IZI25*$C$25</f>
        <v>1.0479114946963757E+55</v>
      </c>
      <c r="IZL25" s="369"/>
      <c r="IZM25" s="369">
        <f t="shared" ref="IZM25" si="3383">IZK25*$C$25</f>
        <v>1.0845883970107487E+55</v>
      </c>
      <c r="IZN25" s="369"/>
      <c r="IZO25" s="369">
        <f t="shared" ref="IZO25" si="3384">IZM25*$C$25</f>
        <v>1.1225489909061248E+55</v>
      </c>
      <c r="IZP25" s="369"/>
      <c r="IZQ25" s="369">
        <f t="shared" ref="IZQ25" si="3385">IZO25*$C$25</f>
        <v>1.1618382055878391E+55</v>
      </c>
      <c r="IZR25" s="369"/>
      <c r="IZS25" s="369">
        <f t="shared" ref="IZS25" si="3386">IZQ25*$C$25</f>
        <v>1.2025025427834134E+55</v>
      </c>
      <c r="IZT25" s="369"/>
      <c r="IZU25" s="369">
        <f t="shared" ref="IZU25" si="3387">IZS25*$C$25</f>
        <v>1.2445901317808328E+55</v>
      </c>
      <c r="IZV25" s="369"/>
      <c r="IZW25" s="369">
        <f t="shared" ref="IZW25" si="3388">IZU25*$C$25</f>
        <v>1.2881507863931619E+55</v>
      </c>
      <c r="IZX25" s="369"/>
      <c r="IZY25" s="369">
        <f t="shared" ref="IZY25" si="3389">IZW25*$C$25</f>
        <v>1.3332360639169224E+55</v>
      </c>
      <c r="IZZ25" s="369"/>
      <c r="JAA25" s="369">
        <f t="shared" ref="JAA25" si="3390">IZY25*$C$25</f>
        <v>1.3798993261540147E+55</v>
      </c>
      <c r="JAB25" s="369"/>
      <c r="JAC25" s="369">
        <f t="shared" ref="JAC25" si="3391">JAA25*$C$25</f>
        <v>1.4281958025694051E+55</v>
      </c>
      <c r="JAD25" s="369"/>
      <c r="JAE25" s="369">
        <f t="shared" ref="JAE25" si="3392">JAC25*$C$25</f>
        <v>1.4781826556593341E+55</v>
      </c>
      <c r="JAF25" s="369"/>
      <c r="JAG25" s="369">
        <f t="shared" ref="JAG25" si="3393">JAE25*$C$25</f>
        <v>1.5299190486074106E+55</v>
      </c>
      <c r="JAH25" s="369"/>
      <c r="JAI25" s="369">
        <f t="shared" ref="JAI25" si="3394">JAG25*$C$25</f>
        <v>1.5834662153086697E+55</v>
      </c>
      <c r="JAJ25" s="369"/>
      <c r="JAK25" s="369">
        <f t="shared" ref="JAK25" si="3395">JAI25*$C$25</f>
        <v>1.638887532844473E+55</v>
      </c>
      <c r="JAL25" s="369"/>
      <c r="JAM25" s="369">
        <f t="shared" ref="JAM25" si="3396">JAK25*$C$25</f>
        <v>1.6962485964940294E+55</v>
      </c>
      <c r="JAN25" s="369"/>
      <c r="JAO25" s="369">
        <f t="shared" ref="JAO25" si="3397">JAM25*$C$25</f>
        <v>1.7556172973713203E+55</v>
      </c>
      <c r="JAP25" s="369"/>
      <c r="JAQ25" s="369">
        <f t="shared" ref="JAQ25" si="3398">JAO25*$C$25</f>
        <v>1.8170639027793164E+55</v>
      </c>
      <c r="JAR25" s="369"/>
      <c r="JAS25" s="369">
        <f t="shared" ref="JAS25" si="3399">JAQ25*$C$25</f>
        <v>1.8806611393765924E+55</v>
      </c>
      <c r="JAT25" s="369"/>
      <c r="JAU25" s="369">
        <f t="shared" ref="JAU25" si="3400">JAS25*$C$25</f>
        <v>1.946484279254773E+55</v>
      </c>
      <c r="JAV25" s="369"/>
      <c r="JAW25" s="369">
        <f t="shared" ref="JAW25" si="3401">JAU25*$C$25</f>
        <v>2.0146112290286899E+55</v>
      </c>
      <c r="JAX25" s="369"/>
      <c r="JAY25" s="369">
        <f t="shared" ref="JAY25" si="3402">JAW25*$C$25</f>
        <v>2.0851226220446939E+55</v>
      </c>
      <c r="JAZ25" s="369"/>
      <c r="JBA25" s="369">
        <f t="shared" ref="JBA25" si="3403">JAY25*$C$25</f>
        <v>2.1581019138162581E+55</v>
      </c>
      <c r="JBB25" s="369"/>
      <c r="JBC25" s="369">
        <f t="shared" ref="JBC25" si="3404">JBA25*$C$25</f>
        <v>2.2336354807998268E+55</v>
      </c>
      <c r="JBD25" s="369"/>
      <c r="JBE25" s="369">
        <f t="shared" ref="JBE25" si="3405">JBC25*$C$25</f>
        <v>2.3118127226278206E+55</v>
      </c>
      <c r="JBF25" s="369"/>
      <c r="JBG25" s="369">
        <f t="shared" ref="JBG25" si="3406">JBE25*$C$25</f>
        <v>2.3927261679197943E+55</v>
      </c>
      <c r="JBH25" s="369"/>
      <c r="JBI25" s="369">
        <f t="shared" ref="JBI25" si="3407">JBG25*$C$25</f>
        <v>2.4764715837969869E+55</v>
      </c>
      <c r="JBJ25" s="369"/>
      <c r="JBK25" s="369">
        <f t="shared" ref="JBK25" si="3408">JBI25*$C$25</f>
        <v>2.563148089229881E+55</v>
      </c>
      <c r="JBL25" s="369"/>
      <c r="JBM25" s="369">
        <f t="shared" ref="JBM25" si="3409">JBK25*$C$25</f>
        <v>2.6528582723529267E+55</v>
      </c>
      <c r="JBN25" s="369"/>
      <c r="JBO25" s="369">
        <f t="shared" ref="JBO25" si="3410">JBM25*$C$25</f>
        <v>2.7457083118852787E+55</v>
      </c>
      <c r="JBP25" s="369"/>
      <c r="JBQ25" s="369">
        <f t="shared" ref="JBQ25" si="3411">JBO25*$C$25</f>
        <v>2.8418081028012632E+55</v>
      </c>
      <c r="JBR25" s="369"/>
      <c r="JBS25" s="369">
        <f t="shared" ref="JBS25" si="3412">JBQ25*$C$25</f>
        <v>2.9412713863993071E+55</v>
      </c>
      <c r="JBT25" s="369"/>
      <c r="JBU25" s="369">
        <f t="shared" ref="JBU25" si="3413">JBS25*$C$25</f>
        <v>3.0442158849232828E+55</v>
      </c>
      <c r="JBV25" s="369"/>
      <c r="JBW25" s="369">
        <f t="shared" ref="JBW25" si="3414">JBU25*$C$25</f>
        <v>3.1507634408955973E+55</v>
      </c>
      <c r="JBX25" s="369"/>
      <c r="JBY25" s="369">
        <f t="shared" ref="JBY25" si="3415">JBW25*$C$25</f>
        <v>3.2610401613269428E+55</v>
      </c>
      <c r="JBZ25" s="369"/>
      <c r="JCA25" s="369">
        <f t="shared" ref="JCA25" si="3416">JBY25*$C$25</f>
        <v>3.3751765669733854E+55</v>
      </c>
      <c r="JCB25" s="369"/>
      <c r="JCC25" s="369">
        <f t="shared" ref="JCC25" si="3417">JCA25*$C$25</f>
        <v>3.4933077468174536E+55</v>
      </c>
      <c r="JCD25" s="369"/>
      <c r="JCE25" s="369">
        <f t="shared" ref="JCE25" si="3418">JCC25*$C$25</f>
        <v>3.6155735179560642E+55</v>
      </c>
      <c r="JCF25" s="369"/>
      <c r="JCG25" s="369">
        <f t="shared" ref="JCG25" si="3419">JCE25*$C$25</f>
        <v>3.7421185910845263E+55</v>
      </c>
      <c r="JCH25" s="369"/>
      <c r="JCI25" s="369">
        <f t="shared" ref="JCI25" si="3420">JCG25*$C$25</f>
        <v>3.8730927417724845E+55</v>
      </c>
      <c r="JCJ25" s="369"/>
      <c r="JCK25" s="369">
        <f t="shared" ref="JCK25" si="3421">JCI25*$C$25</f>
        <v>4.0086509877345212E+55</v>
      </c>
      <c r="JCL25" s="369"/>
      <c r="JCM25" s="369">
        <f t="shared" ref="JCM25" si="3422">JCK25*$C$25</f>
        <v>4.148953772305229E+55</v>
      </c>
      <c r="JCN25" s="369"/>
      <c r="JCO25" s="369">
        <f t="shared" ref="JCO25" si="3423">JCM25*$C$25</f>
        <v>4.2941671543359115E+55</v>
      </c>
      <c r="JCP25" s="369"/>
      <c r="JCQ25" s="369">
        <f t="shared" ref="JCQ25" si="3424">JCO25*$C$25</f>
        <v>4.4444630047376682E+55</v>
      </c>
      <c r="JCR25" s="369"/>
      <c r="JCS25" s="369">
        <f t="shared" ref="JCS25" si="3425">JCQ25*$C$25</f>
        <v>4.6000192099034859E+55</v>
      </c>
      <c r="JCT25" s="369"/>
      <c r="JCU25" s="369">
        <f t="shared" ref="JCU25" si="3426">JCS25*$C$25</f>
        <v>4.7610198822501073E+55</v>
      </c>
      <c r="JCV25" s="369"/>
      <c r="JCW25" s="369">
        <f t="shared" ref="JCW25" si="3427">JCU25*$C$25</f>
        <v>4.9276555781288602E+55</v>
      </c>
      <c r="JCX25" s="369"/>
      <c r="JCY25" s="369">
        <f t="shared" ref="JCY25" si="3428">JCW25*$C$25</f>
        <v>5.1001235233633704E+55</v>
      </c>
      <c r="JCZ25" s="369"/>
      <c r="JDA25" s="369">
        <f t="shared" ref="JDA25" si="3429">JCY25*$C$25</f>
        <v>5.2786278466810882E+55</v>
      </c>
      <c r="JDB25" s="369"/>
      <c r="JDC25" s="369">
        <f t="shared" ref="JDC25" si="3430">JDA25*$C$25</f>
        <v>5.463379821314926E+55</v>
      </c>
      <c r="JDD25" s="369"/>
      <c r="JDE25" s="369">
        <f t="shared" ref="JDE25" si="3431">JDC25*$C$25</f>
        <v>5.6545981150609476E+55</v>
      </c>
      <c r="JDF25" s="369"/>
      <c r="JDG25" s="369">
        <f t="shared" ref="JDG25" si="3432">JDE25*$C$25</f>
        <v>5.8525090490880803E+55</v>
      </c>
      <c r="JDH25" s="369"/>
      <c r="JDI25" s="369">
        <f t="shared" ref="JDI25" si="3433">JDG25*$C$25</f>
        <v>6.0573468658061631E+55</v>
      </c>
      <c r="JDJ25" s="369"/>
      <c r="JDK25" s="369">
        <f t="shared" ref="JDK25" si="3434">JDI25*$C$25</f>
        <v>6.2693540061093781E+55</v>
      </c>
      <c r="JDL25" s="369"/>
      <c r="JDM25" s="369">
        <f t="shared" ref="JDM25" si="3435">JDK25*$C$25</f>
        <v>6.4887813963232056E+55</v>
      </c>
      <c r="JDN25" s="369"/>
      <c r="JDO25" s="369">
        <f t="shared" ref="JDO25" si="3436">JDM25*$C$25</f>
        <v>6.7158887451945172E+55</v>
      </c>
      <c r="JDP25" s="369"/>
      <c r="JDQ25" s="369">
        <f t="shared" ref="JDQ25" si="3437">JDO25*$C$25</f>
        <v>6.9509448512763246E+55</v>
      </c>
      <c r="JDR25" s="369"/>
      <c r="JDS25" s="369">
        <f t="shared" ref="JDS25" si="3438">JDQ25*$C$25</f>
        <v>7.1942279210709954E+55</v>
      </c>
      <c r="JDT25" s="369"/>
      <c r="JDU25" s="369">
        <f t="shared" ref="JDU25" si="3439">JDS25*$C$25</f>
        <v>7.4460258983084792E+55</v>
      </c>
      <c r="JDV25" s="369"/>
      <c r="JDW25" s="369">
        <f t="shared" ref="JDW25" si="3440">JDU25*$C$25</f>
        <v>7.7066368047492749E+55</v>
      </c>
      <c r="JDX25" s="369"/>
      <c r="JDY25" s="369">
        <f t="shared" ref="JDY25" si="3441">JDW25*$C$25</f>
        <v>7.9763690929154984E+55</v>
      </c>
      <c r="JDZ25" s="369"/>
      <c r="JEA25" s="369">
        <f t="shared" ref="JEA25" si="3442">JDY25*$C$25</f>
        <v>8.2555420111675404E+55</v>
      </c>
      <c r="JEB25" s="369"/>
      <c r="JEC25" s="369">
        <f t="shared" ref="JEC25" si="3443">JEA25*$C$25</f>
        <v>8.5444859815584032E+55</v>
      </c>
      <c r="JED25" s="369"/>
      <c r="JEE25" s="369">
        <f t="shared" ref="JEE25" si="3444">JEC25*$C$25</f>
        <v>8.8435429909129464E+55</v>
      </c>
      <c r="JEF25" s="369"/>
      <c r="JEG25" s="369">
        <f t="shared" ref="JEG25" si="3445">JEE25*$C$25</f>
        <v>9.1530669955948989E+55</v>
      </c>
      <c r="JEH25" s="369"/>
      <c r="JEI25" s="369">
        <f t="shared" ref="JEI25" si="3446">JEG25*$C$25</f>
        <v>9.4734243404407192E+55</v>
      </c>
      <c r="JEJ25" s="369"/>
      <c r="JEK25" s="369">
        <f t="shared" ref="JEK25" si="3447">JEI25*$C$25</f>
        <v>9.8049941923561439E+55</v>
      </c>
      <c r="JEL25" s="369"/>
      <c r="JEM25" s="369">
        <f t="shared" ref="JEM25" si="3448">JEK25*$C$25</f>
        <v>1.0148168989088608E+56</v>
      </c>
      <c r="JEN25" s="369"/>
      <c r="JEO25" s="369">
        <f t="shared" ref="JEO25" si="3449">JEM25*$C$25</f>
        <v>1.0503354903706709E+56</v>
      </c>
      <c r="JEP25" s="369"/>
      <c r="JEQ25" s="369">
        <f t="shared" ref="JEQ25" si="3450">JEO25*$C$25</f>
        <v>1.0870972325336442E+56</v>
      </c>
      <c r="JER25" s="369"/>
      <c r="JES25" s="369">
        <f t="shared" ref="JES25" si="3451">JEQ25*$C$25</f>
        <v>1.1251456356723217E+56</v>
      </c>
      <c r="JET25" s="369"/>
      <c r="JEU25" s="369">
        <f t="shared" ref="JEU25" si="3452">JES25*$C$25</f>
        <v>1.1645257329208528E+56</v>
      </c>
      <c r="JEV25" s="369"/>
      <c r="JEW25" s="369">
        <f t="shared" ref="JEW25" si="3453">JEU25*$C$25</f>
        <v>1.2052841335730827E+56</v>
      </c>
      <c r="JEX25" s="369"/>
      <c r="JEY25" s="369">
        <f t="shared" ref="JEY25" si="3454">JEW25*$C$25</f>
        <v>1.2474690782481404E+56</v>
      </c>
      <c r="JEZ25" s="369"/>
      <c r="JFA25" s="369">
        <f t="shared" ref="JFA25" si="3455">JEY25*$C$25</f>
        <v>1.2911304959868253E+56</v>
      </c>
      <c r="JFB25" s="369"/>
      <c r="JFC25" s="369">
        <f t="shared" ref="JFC25" si="3456">JFA25*$C$25</f>
        <v>1.336320063346364E+56</v>
      </c>
      <c r="JFD25" s="369"/>
      <c r="JFE25" s="369">
        <f t="shared" ref="JFE25" si="3457">JFC25*$C$25</f>
        <v>1.3830912655634866E+56</v>
      </c>
      <c r="JFF25" s="369"/>
      <c r="JFG25" s="369">
        <f t="shared" ref="JFG25" si="3458">JFE25*$C$25</f>
        <v>1.4314994598582085E+56</v>
      </c>
      <c r="JFH25" s="369"/>
      <c r="JFI25" s="369">
        <f t="shared" ref="JFI25" si="3459">JFG25*$C$25</f>
        <v>1.4816019409532457E+56</v>
      </c>
      <c r="JFJ25" s="369"/>
      <c r="JFK25" s="369">
        <f t="shared" ref="JFK25" si="3460">JFI25*$C$25</f>
        <v>1.5334580088866093E+56</v>
      </c>
      <c r="JFL25" s="369"/>
      <c r="JFM25" s="369">
        <f t="shared" ref="JFM25" si="3461">JFK25*$C$25</f>
        <v>1.5871290391976405E+56</v>
      </c>
      <c r="JFN25" s="369"/>
      <c r="JFO25" s="369">
        <f t="shared" ref="JFO25" si="3462">JFM25*$C$25</f>
        <v>1.6426785555695578E+56</v>
      </c>
      <c r="JFP25" s="369"/>
      <c r="JFQ25" s="369">
        <f t="shared" ref="JFQ25" si="3463">JFO25*$C$25</f>
        <v>1.7001723050144922E+56</v>
      </c>
      <c r="JFR25" s="369"/>
      <c r="JFS25" s="369">
        <f t="shared" ref="JFS25" si="3464">JFQ25*$C$25</f>
        <v>1.7596783356899993E+56</v>
      </c>
      <c r="JFT25" s="369"/>
      <c r="JFU25" s="369">
        <f t="shared" ref="JFU25" si="3465">JFS25*$C$25</f>
        <v>1.8212670774391491E+56</v>
      </c>
      <c r="JFV25" s="369"/>
      <c r="JFW25" s="369">
        <f t="shared" ref="JFW25" si="3466">JFU25*$C$25</f>
        <v>1.8850114251495191E+56</v>
      </c>
      <c r="JFX25" s="369"/>
      <c r="JFY25" s="369">
        <f t="shared" ref="JFY25" si="3467">JFW25*$C$25</f>
        <v>1.9509868250297522E+56</v>
      </c>
      <c r="JFZ25" s="369"/>
      <c r="JGA25" s="369">
        <f t="shared" ref="JGA25" si="3468">JFY25*$C$25</f>
        <v>2.0192713639057934E+56</v>
      </c>
      <c r="JGB25" s="369"/>
      <c r="JGC25" s="369">
        <f t="shared" ref="JGC25" si="3469">JGA25*$C$25</f>
        <v>2.0899458616424961E+56</v>
      </c>
      <c r="JGD25" s="369"/>
      <c r="JGE25" s="369">
        <f t="shared" ref="JGE25" si="3470">JGC25*$C$25</f>
        <v>2.1630939667999833E+56</v>
      </c>
      <c r="JGF25" s="369"/>
      <c r="JGG25" s="369">
        <f t="shared" ref="JGG25" si="3471">JGE25*$C$25</f>
        <v>2.2388022556379825E+56</v>
      </c>
      <c r="JGH25" s="369"/>
      <c r="JGI25" s="369">
        <f t="shared" ref="JGI25" si="3472">JGG25*$C$25</f>
        <v>2.3171603345853119E+56</v>
      </c>
      <c r="JGJ25" s="369"/>
      <c r="JGK25" s="369">
        <f t="shared" ref="JGK25" si="3473">JGI25*$C$25</f>
        <v>2.3982609462957975E+56</v>
      </c>
      <c r="JGL25" s="369"/>
      <c r="JGM25" s="369">
        <f t="shared" ref="JGM25" si="3474">JGK25*$C$25</f>
        <v>2.4822000794161504E+56</v>
      </c>
      <c r="JGN25" s="369"/>
      <c r="JGO25" s="369">
        <f t="shared" ref="JGO25" si="3475">JGM25*$C$25</f>
        <v>2.5690770821957153E+56</v>
      </c>
      <c r="JGP25" s="369"/>
      <c r="JGQ25" s="369">
        <f t="shared" ref="JGQ25" si="3476">JGO25*$C$25</f>
        <v>2.6589947800725649E+56</v>
      </c>
      <c r="JGR25" s="369"/>
      <c r="JGS25" s="369">
        <f t="shared" ref="JGS25" si="3477">JGQ25*$C$25</f>
        <v>2.7520595973751044E+56</v>
      </c>
      <c r="JGT25" s="369"/>
      <c r="JGU25" s="369">
        <f t="shared" ref="JGU25" si="3478">JGS25*$C$25</f>
        <v>2.848381683283233E+56</v>
      </c>
      <c r="JGV25" s="369"/>
      <c r="JGW25" s="369">
        <f t="shared" ref="JGW25" si="3479">JGU25*$C$25</f>
        <v>2.9480750421981458E+56</v>
      </c>
      <c r="JGX25" s="369"/>
      <c r="JGY25" s="369">
        <f t="shared" ref="JGY25" si="3480">JGW25*$C$25</f>
        <v>3.0512576686750808E+56</v>
      </c>
      <c r="JGZ25" s="369"/>
      <c r="JHA25" s="369">
        <f t="shared" ref="JHA25" si="3481">JGY25*$C$25</f>
        <v>3.1580516870787085E+56</v>
      </c>
      <c r="JHB25" s="369"/>
      <c r="JHC25" s="369">
        <f t="shared" ref="JHC25" si="3482">JHA25*$C$25</f>
        <v>3.2685834961264631E+56</v>
      </c>
      <c r="JHD25" s="369"/>
      <c r="JHE25" s="369">
        <f t="shared" ref="JHE25" si="3483">JHC25*$C$25</f>
        <v>3.3829839184908889E+56</v>
      </c>
      <c r="JHF25" s="369"/>
      <c r="JHG25" s="369">
        <f t="shared" ref="JHG25" si="3484">JHE25*$C$25</f>
        <v>3.5013883556380697E+56</v>
      </c>
      <c r="JHH25" s="369"/>
      <c r="JHI25" s="369">
        <f t="shared" ref="JHI25" si="3485">JHG25*$C$25</f>
        <v>3.6239369480854019E+56</v>
      </c>
      <c r="JHJ25" s="369"/>
      <c r="JHK25" s="369">
        <f t="shared" ref="JHK25" si="3486">JHI25*$C$25</f>
        <v>3.7507747412683905E+56</v>
      </c>
      <c r="JHL25" s="369"/>
      <c r="JHM25" s="369">
        <f t="shared" ref="JHM25" si="3487">JHK25*$C$25</f>
        <v>3.8820518572127841E+56</v>
      </c>
      <c r="JHN25" s="369"/>
      <c r="JHO25" s="369">
        <f t="shared" ref="JHO25" si="3488">JHM25*$C$25</f>
        <v>4.0179236722152316E+56</v>
      </c>
      <c r="JHP25" s="369"/>
      <c r="JHQ25" s="369">
        <f t="shared" ref="JHQ25" si="3489">JHO25*$C$25</f>
        <v>4.1585510007427643E+56</v>
      </c>
      <c r="JHR25" s="369"/>
      <c r="JHS25" s="369">
        <f t="shared" ref="JHS25" si="3490">JHQ25*$C$25</f>
        <v>4.3041002857687609E+56</v>
      </c>
      <c r="JHT25" s="369"/>
      <c r="JHU25" s="369">
        <f t="shared" ref="JHU25" si="3491">JHS25*$C$25</f>
        <v>4.4547437957706675E+56</v>
      </c>
      <c r="JHV25" s="369"/>
      <c r="JHW25" s="369">
        <f t="shared" ref="JHW25" si="3492">JHU25*$C$25</f>
        <v>4.6106598286226401E+56</v>
      </c>
      <c r="JHX25" s="369"/>
      <c r="JHY25" s="369">
        <f t="shared" ref="JHY25" si="3493">JHW25*$C$25</f>
        <v>4.772032922624432E+56</v>
      </c>
      <c r="JHZ25" s="369"/>
      <c r="JIA25" s="369">
        <f t="shared" ref="JIA25" si="3494">JHY25*$C$25</f>
        <v>4.9390540749162871E+56</v>
      </c>
      <c r="JIB25" s="369"/>
      <c r="JIC25" s="369">
        <f t="shared" ref="JIC25" si="3495">JIA25*$C$25</f>
        <v>5.1119209675383563E+56</v>
      </c>
      <c r="JID25" s="369"/>
      <c r="JIE25" s="369">
        <f t="shared" ref="JIE25" si="3496">JIC25*$C$25</f>
        <v>5.2908382014021984E+56</v>
      </c>
      <c r="JIF25" s="369"/>
      <c r="JIG25" s="369">
        <f t="shared" ref="JIG25" si="3497">JIE25*$C$25</f>
        <v>5.476017538451275E+56</v>
      </c>
      <c r="JIH25" s="369"/>
      <c r="JII25" s="369">
        <f t="shared" ref="JII25" si="3498">JIG25*$C$25</f>
        <v>5.6676781522970693E+56</v>
      </c>
      <c r="JIJ25" s="369"/>
      <c r="JIK25" s="369">
        <f t="shared" ref="JIK25" si="3499">JII25*$C$25</f>
        <v>5.8660468876274662E+56</v>
      </c>
      <c r="JIL25" s="369"/>
      <c r="JIM25" s="369">
        <f t="shared" ref="JIM25" si="3500">JIK25*$C$25</f>
        <v>6.0713585286944272E+56</v>
      </c>
      <c r="JIN25" s="369"/>
      <c r="JIO25" s="369">
        <f t="shared" ref="JIO25" si="3501">JIM25*$C$25</f>
        <v>6.2838560771987316E+56</v>
      </c>
      <c r="JIP25" s="369"/>
      <c r="JIQ25" s="369">
        <f t="shared" ref="JIQ25" si="3502">JIO25*$C$25</f>
        <v>6.5037910399006869E+56</v>
      </c>
      <c r="JIR25" s="369"/>
      <c r="JIS25" s="369">
        <f t="shared" ref="JIS25" si="3503">JIQ25*$C$25</f>
        <v>6.7314237262972101E+56</v>
      </c>
      <c r="JIT25" s="369"/>
      <c r="JIU25" s="369">
        <f t="shared" ref="JIU25" si="3504">JIS25*$C$25</f>
        <v>6.9670235567176115E+56</v>
      </c>
      <c r="JIV25" s="369"/>
      <c r="JIW25" s="369">
        <f t="shared" ref="JIW25" si="3505">JIU25*$C$25</f>
        <v>7.2108693812027272E+56</v>
      </c>
      <c r="JIX25" s="369"/>
      <c r="JIY25" s="369">
        <f t="shared" ref="JIY25" si="3506">JIW25*$C$25</f>
        <v>7.4632498095448222E+56</v>
      </c>
      <c r="JIZ25" s="369"/>
      <c r="JJA25" s="369">
        <f t="shared" ref="JJA25" si="3507">JIY25*$C$25</f>
        <v>7.7244635528788904E+56</v>
      </c>
      <c r="JJB25" s="369"/>
      <c r="JJC25" s="369">
        <f t="shared" ref="JJC25" si="3508">JJA25*$C$25</f>
        <v>7.9948197772296509E+56</v>
      </c>
      <c r="JJD25" s="369"/>
      <c r="JJE25" s="369">
        <f t="shared" ref="JJE25" si="3509">JJC25*$C$25</f>
        <v>8.2746384694326874E+56</v>
      </c>
      <c r="JJF25" s="369"/>
      <c r="JJG25" s="369">
        <f t="shared" ref="JJG25" si="3510">JJE25*$C$25</f>
        <v>8.5642508158628315E+56</v>
      </c>
      <c r="JJH25" s="369"/>
      <c r="JJI25" s="369">
        <f t="shared" ref="JJI25" si="3511">JJG25*$C$25</f>
        <v>8.8639995944180299E+56</v>
      </c>
      <c r="JJJ25" s="369"/>
      <c r="JJK25" s="369">
        <f t="shared" ref="JJK25" si="3512">JJI25*$C$25</f>
        <v>9.1742395802226596E+56</v>
      </c>
      <c r="JJL25" s="369"/>
      <c r="JJM25" s="369">
        <f t="shared" ref="JJM25" si="3513">JJK25*$C$25</f>
        <v>9.4953379655304512E+56</v>
      </c>
      <c r="JJN25" s="369"/>
      <c r="JJO25" s="369">
        <f t="shared" ref="JJO25" si="3514">JJM25*$C$25</f>
        <v>9.827674794324016E+56</v>
      </c>
      <c r="JJP25" s="369"/>
      <c r="JJQ25" s="369">
        <f t="shared" ref="JJQ25" si="3515">JJO25*$C$25</f>
        <v>1.0171643412125356E+57</v>
      </c>
      <c r="JJR25" s="369"/>
      <c r="JJS25" s="369">
        <f t="shared" ref="JJS25" si="3516">JJQ25*$C$25</f>
        <v>1.0527650931549742E+57</v>
      </c>
      <c r="JJT25" s="369"/>
      <c r="JJU25" s="369">
        <f t="shared" ref="JJU25" si="3517">JJS25*$C$25</f>
        <v>1.0896118714153982E+57</v>
      </c>
      <c r="JJV25" s="369"/>
      <c r="JJW25" s="369">
        <f t="shared" ref="JJW25" si="3518">JJU25*$C$25</f>
        <v>1.1277482869149371E+57</v>
      </c>
      <c r="JJX25" s="369"/>
      <c r="JJY25" s="369">
        <f t="shared" ref="JJY25" si="3519">JJW25*$C$25</f>
        <v>1.1672194769569598E+57</v>
      </c>
      <c r="JJZ25" s="369"/>
      <c r="JKA25" s="369">
        <f t="shared" ref="JKA25" si="3520">JJY25*$C$25</f>
        <v>1.2080721586504533E+57</v>
      </c>
      <c r="JKB25" s="369"/>
      <c r="JKC25" s="369">
        <f t="shared" ref="JKC25" si="3521">JKA25*$C$25</f>
        <v>1.2503546842032191E+57</v>
      </c>
      <c r="JKD25" s="369"/>
      <c r="JKE25" s="369">
        <f t="shared" ref="JKE25" si="3522">JKC25*$C$25</f>
        <v>1.2941170981503317E+57</v>
      </c>
      <c r="JKF25" s="369"/>
      <c r="JKG25" s="369">
        <f t="shared" ref="JKG25" si="3523">JKE25*$C$25</f>
        <v>1.3394111965855932E+57</v>
      </c>
      <c r="JKH25" s="369"/>
      <c r="JKI25" s="369">
        <f t="shared" ref="JKI25" si="3524">JKG25*$C$25</f>
        <v>1.3862905884660889E+57</v>
      </c>
      <c r="JKJ25" s="369"/>
      <c r="JKK25" s="369">
        <f t="shared" ref="JKK25" si="3525">JKI25*$C$25</f>
        <v>1.4348107590624019E+57</v>
      </c>
      <c r="JKL25" s="369"/>
      <c r="JKM25" s="369">
        <f t="shared" ref="JKM25" si="3526">JKK25*$C$25</f>
        <v>1.4850291356295858E+57</v>
      </c>
      <c r="JKN25" s="369"/>
      <c r="JKO25" s="369">
        <f t="shared" ref="JKO25" si="3527">JKM25*$C$25</f>
        <v>1.5370051553766212E+57</v>
      </c>
      <c r="JKP25" s="369"/>
      <c r="JKQ25" s="369">
        <f t="shared" ref="JKQ25" si="3528">JKO25*$C$25</f>
        <v>1.5908003358148028E+57</v>
      </c>
      <c r="JKR25" s="369"/>
      <c r="JKS25" s="369">
        <f t="shared" ref="JKS25" si="3529">JKQ25*$C$25</f>
        <v>1.6464783475683208E+57</v>
      </c>
      <c r="JKT25" s="369"/>
      <c r="JKU25" s="369">
        <f t="shared" ref="JKU25" si="3530">JKS25*$C$25</f>
        <v>1.7041050897332119E+57</v>
      </c>
      <c r="JKV25" s="369"/>
      <c r="JKW25" s="369">
        <f t="shared" ref="JKW25" si="3531">JKU25*$C$25</f>
        <v>1.7637487678738743E+57</v>
      </c>
      <c r="JKX25" s="369"/>
      <c r="JKY25" s="369">
        <f t="shared" ref="JKY25" si="3532">JKW25*$C$25</f>
        <v>1.8254799747494596E+57</v>
      </c>
      <c r="JKZ25" s="369"/>
      <c r="JLA25" s="369">
        <f t="shared" ref="JLA25" si="3533">JKY25*$C$25</f>
        <v>1.8893717738656904E+57</v>
      </c>
      <c r="JLB25" s="369"/>
      <c r="JLC25" s="369">
        <f t="shared" ref="JLC25" si="3534">JLA25*$C$25</f>
        <v>1.9554997859509894E+57</v>
      </c>
      <c r="JLD25" s="369"/>
      <c r="JLE25" s="369">
        <f t="shared" ref="JLE25" si="3535">JLC25*$C$25</f>
        <v>2.0239422784592739E+57</v>
      </c>
      <c r="JLF25" s="369"/>
      <c r="JLG25" s="369">
        <f t="shared" ref="JLG25" si="3536">JLE25*$C$25</f>
        <v>2.0947802582053481E+57</v>
      </c>
      <c r="JLH25" s="369"/>
      <c r="JLI25" s="369">
        <f t="shared" ref="JLI25" si="3537">JLG25*$C$25</f>
        <v>2.1680975672425352E+57</v>
      </c>
      <c r="JLJ25" s="369"/>
      <c r="JLK25" s="369">
        <f t="shared" ref="JLK25" si="3538">JLI25*$C$25</f>
        <v>2.2439809820960238E+57</v>
      </c>
      <c r="JLL25" s="369"/>
      <c r="JLM25" s="369">
        <f t="shared" ref="JLM25" si="3539">JLK25*$C$25</f>
        <v>2.3225203164693843E+57</v>
      </c>
      <c r="JLN25" s="369"/>
      <c r="JLO25" s="369">
        <f t="shared" ref="JLO25" si="3540">JLM25*$C$25</f>
        <v>2.4038085275458124E+57</v>
      </c>
      <c r="JLP25" s="369"/>
      <c r="JLQ25" s="369">
        <f t="shared" ref="JLQ25" si="3541">JLO25*$C$25</f>
        <v>2.4879418260099158E+57</v>
      </c>
      <c r="JLR25" s="369"/>
      <c r="JLS25" s="369">
        <f t="shared" ref="JLS25" si="3542">JLQ25*$C$25</f>
        <v>2.5750197899202628E+57</v>
      </c>
      <c r="JLT25" s="369"/>
      <c r="JLU25" s="369">
        <f t="shared" ref="JLU25" si="3543">JLS25*$C$25</f>
        <v>2.665145482567472E+57</v>
      </c>
      <c r="JLV25" s="369"/>
      <c r="JLW25" s="369">
        <f t="shared" ref="JLW25" si="3544">JLU25*$C$25</f>
        <v>2.7584255744573332E+57</v>
      </c>
      <c r="JLX25" s="369"/>
      <c r="JLY25" s="369">
        <f t="shared" ref="JLY25" si="3545">JLW25*$C$25</f>
        <v>2.8549704695633395E+57</v>
      </c>
      <c r="JLZ25" s="369"/>
      <c r="JMA25" s="369">
        <f t="shared" ref="JMA25" si="3546">JLY25*$C$25</f>
        <v>2.9548944359980561E+57</v>
      </c>
      <c r="JMB25" s="369"/>
      <c r="JMC25" s="369">
        <f t="shared" ref="JMC25" si="3547">JMA25*$C$25</f>
        <v>3.0583157412579878E+57</v>
      </c>
      <c r="JMD25" s="369"/>
      <c r="JME25" s="369">
        <f t="shared" ref="JME25" si="3548">JMC25*$C$25</f>
        <v>3.1653567922020169E+57</v>
      </c>
      <c r="JMF25" s="369"/>
      <c r="JMG25" s="369">
        <f t="shared" ref="JMG25" si="3549">JME25*$C$25</f>
        <v>3.2761442799290876E+57</v>
      </c>
      <c r="JMH25" s="369"/>
      <c r="JMI25" s="369">
        <f t="shared" ref="JMI25" si="3550">JMG25*$C$25</f>
        <v>3.3908093297266053E+57</v>
      </c>
      <c r="JMJ25" s="369"/>
      <c r="JMK25" s="369">
        <f t="shared" ref="JMK25" si="3551">JMI25*$C$25</f>
        <v>3.5094876562670363E+57</v>
      </c>
      <c r="JML25" s="369"/>
      <c r="JMM25" s="369">
        <f t="shared" ref="JMM25" si="3552">JMK25*$C$25</f>
        <v>3.6323197242363823E+57</v>
      </c>
      <c r="JMN25" s="369"/>
      <c r="JMO25" s="369">
        <f t="shared" ref="JMO25" si="3553">JMM25*$C$25</f>
        <v>3.7594509145846555E+57</v>
      </c>
      <c r="JMP25" s="369"/>
      <c r="JMQ25" s="369">
        <f t="shared" ref="JMQ25" si="3554">JMO25*$C$25</f>
        <v>3.8910316965951183E+57</v>
      </c>
      <c r="JMR25" s="369"/>
      <c r="JMS25" s="369">
        <f t="shared" ref="JMS25" si="3555">JMQ25*$C$25</f>
        <v>4.0272178059759468E+57</v>
      </c>
      <c r="JMT25" s="369"/>
      <c r="JMU25" s="369">
        <f t="shared" ref="JMU25" si="3556">JMS25*$C$25</f>
        <v>4.1681704291851049E+57</v>
      </c>
      <c r="JMV25" s="369"/>
      <c r="JMW25" s="369">
        <f t="shared" ref="JMW25" si="3557">JMU25*$C$25</f>
        <v>4.3140563942065833E+57</v>
      </c>
      <c r="JMX25" s="369"/>
      <c r="JMY25" s="369">
        <f t="shared" ref="JMY25" si="3558">JMW25*$C$25</f>
        <v>4.4650483680038134E+57</v>
      </c>
      <c r="JMZ25" s="369"/>
      <c r="JNA25" s="369">
        <f t="shared" ref="JNA25" si="3559">JMY25*$C$25</f>
        <v>4.6213250608839464E+57</v>
      </c>
      <c r="JNB25" s="369"/>
      <c r="JNC25" s="369">
        <f t="shared" ref="JNC25" si="3560">JNA25*$C$25</f>
        <v>4.783071438014884E+57</v>
      </c>
      <c r="JND25" s="369"/>
      <c r="JNE25" s="369">
        <f t="shared" ref="JNE25" si="3561">JNC25*$C$25</f>
        <v>4.9504789383454049E+57</v>
      </c>
      <c r="JNF25" s="369"/>
      <c r="JNG25" s="369">
        <f t="shared" ref="JNG25" si="3562">JNE25*$C$25</f>
        <v>5.1237457011874937E+57</v>
      </c>
      <c r="JNH25" s="369"/>
      <c r="JNI25" s="369">
        <f t="shared" ref="JNI25" si="3563">JNG25*$C$25</f>
        <v>5.3030768007290555E+57</v>
      </c>
      <c r="JNJ25" s="369"/>
      <c r="JNK25" s="369">
        <f t="shared" ref="JNK25" si="3564">JNI25*$C$25</f>
        <v>5.4886844887545721E+57</v>
      </c>
      <c r="JNL25" s="369"/>
      <c r="JNM25" s="369">
        <f t="shared" ref="JNM25" si="3565">JNK25*$C$25</f>
        <v>5.6807884458609819E+57</v>
      </c>
      <c r="JNN25" s="369"/>
      <c r="JNO25" s="369">
        <f t="shared" ref="JNO25" si="3566">JNM25*$C$25</f>
        <v>5.879616041466116E+57</v>
      </c>
      <c r="JNP25" s="369"/>
      <c r="JNQ25" s="369">
        <f t="shared" ref="JNQ25" si="3567">JNO25*$C$25</f>
        <v>6.0854026029174295E+57</v>
      </c>
      <c r="JNR25" s="369"/>
      <c r="JNS25" s="369">
        <f t="shared" ref="JNS25" si="3568">JNQ25*$C$25</f>
        <v>6.2983916940195394E+57</v>
      </c>
      <c r="JNT25" s="369"/>
      <c r="JNU25" s="369">
        <f t="shared" ref="JNU25" si="3569">JNS25*$C$25</f>
        <v>6.5188354033102231E+57</v>
      </c>
      <c r="JNV25" s="369"/>
      <c r="JNW25" s="369">
        <f t="shared" ref="JNW25" si="3570">JNU25*$C$25</f>
        <v>6.746994642426081E+57</v>
      </c>
      <c r="JNX25" s="369"/>
      <c r="JNY25" s="369">
        <f t="shared" ref="JNY25" si="3571">JNW25*$C$25</f>
        <v>6.9831394549109929E+57</v>
      </c>
      <c r="JNZ25" s="369"/>
      <c r="JOA25" s="369">
        <f t="shared" ref="JOA25" si="3572">JNY25*$C$25</f>
        <v>7.2275493358328776E+57</v>
      </c>
      <c r="JOB25" s="369"/>
      <c r="JOC25" s="369">
        <f t="shared" ref="JOC25" si="3573">JOA25*$C$25</f>
        <v>7.4805135625870275E+57</v>
      </c>
      <c r="JOD25" s="369"/>
      <c r="JOE25" s="369">
        <f t="shared" ref="JOE25" si="3574">JOC25*$C$25</f>
        <v>7.7423315372775722E+57</v>
      </c>
      <c r="JOF25" s="369"/>
      <c r="JOG25" s="369">
        <f t="shared" ref="JOG25" si="3575">JOE25*$C$25</f>
        <v>8.0133131410822866E+57</v>
      </c>
      <c r="JOH25" s="369"/>
      <c r="JOI25" s="369">
        <f t="shared" ref="JOI25" si="3576">JOG25*$C$25</f>
        <v>8.2937791010201659E+57</v>
      </c>
      <c r="JOJ25" s="369"/>
      <c r="JOK25" s="369">
        <f t="shared" ref="JOK25" si="3577">JOI25*$C$25</f>
        <v>8.5840613695558716E+57</v>
      </c>
      <c r="JOL25" s="369"/>
      <c r="JOM25" s="369">
        <f t="shared" ref="JOM25" si="3578">JOK25*$C$25</f>
        <v>8.8845035174903271E+57</v>
      </c>
      <c r="JON25" s="369"/>
      <c r="JOO25" s="369">
        <f t="shared" ref="JOO25" si="3579">JOM25*$C$25</f>
        <v>9.1954611406024878E+57</v>
      </c>
      <c r="JOP25" s="369"/>
      <c r="JOQ25" s="369">
        <f t="shared" ref="JOQ25" si="3580">JOO25*$C$25</f>
        <v>9.517302280523574E+57</v>
      </c>
      <c r="JOR25" s="369"/>
      <c r="JOS25" s="369">
        <f t="shared" ref="JOS25" si="3581">JOQ25*$C$25</f>
        <v>9.8504078603418981E+57</v>
      </c>
      <c r="JOT25" s="369"/>
      <c r="JOU25" s="369">
        <f t="shared" ref="JOU25" si="3582">JOS25*$C$25</f>
        <v>1.0195172135453864E+58</v>
      </c>
      <c r="JOV25" s="369"/>
      <c r="JOW25" s="369">
        <f t="shared" ref="JOW25" si="3583">JOU25*$C$25</f>
        <v>1.0552003160194748E+58</v>
      </c>
      <c r="JOX25" s="369"/>
      <c r="JOY25" s="369">
        <f t="shared" ref="JOY25" si="3584">JOW25*$C$25</f>
        <v>1.0921323270801563E+58</v>
      </c>
      <c r="JOZ25" s="369"/>
      <c r="JPA25" s="369">
        <f t="shared" ref="JPA25" si="3585">JOY25*$C$25</f>
        <v>1.1303569585279617E+58</v>
      </c>
      <c r="JPB25" s="369"/>
      <c r="JPC25" s="369">
        <f t="shared" ref="JPC25" si="3586">JPA25*$C$25</f>
        <v>1.1699194520764403E+58</v>
      </c>
      <c r="JPD25" s="369"/>
      <c r="JPE25" s="369">
        <f t="shared" ref="JPE25" si="3587">JPC25*$C$25</f>
        <v>1.2108666328991156E+58</v>
      </c>
      <c r="JPF25" s="369"/>
      <c r="JPG25" s="369">
        <f t="shared" ref="JPG25" si="3588">JPE25*$C$25</f>
        <v>1.2532469650505846E+58</v>
      </c>
      <c r="JPH25" s="369"/>
      <c r="JPI25" s="369">
        <f t="shared" ref="JPI25" si="3589">JPG25*$C$25</f>
        <v>1.2971106088273551E+58</v>
      </c>
      <c r="JPJ25" s="369"/>
      <c r="JPK25" s="369">
        <f t="shared" ref="JPK25" si="3590">JPI25*$C$25</f>
        <v>1.3425094801363124E+58</v>
      </c>
      <c r="JPL25" s="369"/>
      <c r="JPM25" s="369">
        <f t="shared" ref="JPM25" si="3591">JPK25*$C$25</f>
        <v>1.3894973119410832E+58</v>
      </c>
      <c r="JPN25" s="369"/>
      <c r="JPO25" s="369">
        <f t="shared" ref="JPO25" si="3592">JPM25*$C$25</f>
        <v>1.438129717859021E+58</v>
      </c>
      <c r="JPP25" s="369"/>
      <c r="JPQ25" s="369">
        <f t="shared" ref="JPQ25" si="3593">JPO25*$C$25</f>
        <v>1.4884642579840866E+58</v>
      </c>
      <c r="JPR25" s="369"/>
      <c r="JPS25" s="369">
        <f t="shared" ref="JPS25" si="3594">JPQ25*$C$25</f>
        <v>1.5405605070135294E+58</v>
      </c>
      <c r="JPT25" s="369"/>
      <c r="JPU25" s="369">
        <f t="shared" ref="JPU25" si="3595">JPS25*$C$25</f>
        <v>1.5944801247590027E+58</v>
      </c>
      <c r="JPV25" s="369"/>
      <c r="JPW25" s="369">
        <f t="shared" ref="JPW25" si="3596">JPU25*$C$25</f>
        <v>1.6502869291255676E+58</v>
      </c>
      <c r="JPX25" s="369"/>
      <c r="JPY25" s="369">
        <f t="shared" ref="JPY25" si="3597">JPW25*$C$25</f>
        <v>1.7080469716449624E+58</v>
      </c>
      <c r="JPZ25" s="369"/>
      <c r="JQA25" s="369">
        <f t="shared" ref="JQA25" si="3598">JPY25*$C$25</f>
        <v>1.767828615652536E+58</v>
      </c>
      <c r="JQB25" s="369"/>
      <c r="JQC25" s="369">
        <f t="shared" ref="JQC25" si="3599">JQA25*$C$25</f>
        <v>1.8297026172003746E+58</v>
      </c>
      <c r="JQD25" s="369"/>
      <c r="JQE25" s="369">
        <f t="shared" ref="JQE25" si="3600">JQC25*$C$25</f>
        <v>1.8937422088023875E+58</v>
      </c>
      <c r="JQF25" s="369"/>
      <c r="JQG25" s="369">
        <f t="shared" ref="JQG25" si="3601">JQE25*$C$25</f>
        <v>1.9600231861104708E+58</v>
      </c>
      <c r="JQH25" s="369"/>
      <c r="JQI25" s="369">
        <f t="shared" ref="JQI25" si="3602">JQG25*$C$25</f>
        <v>2.0286239976243372E+58</v>
      </c>
      <c r="JQJ25" s="369"/>
      <c r="JQK25" s="369">
        <f t="shared" ref="JQK25" si="3603">JQI25*$C$25</f>
        <v>2.0996258375411888E+58</v>
      </c>
      <c r="JQL25" s="369"/>
      <c r="JQM25" s="369">
        <f t="shared" ref="JQM25" si="3604">JQK25*$C$25</f>
        <v>2.1731127418551303E+58</v>
      </c>
      <c r="JQN25" s="369"/>
      <c r="JQO25" s="369">
        <f t="shared" ref="JQO25" si="3605">JQM25*$C$25</f>
        <v>2.2491716878200598E+58</v>
      </c>
      <c r="JQP25" s="369"/>
      <c r="JQQ25" s="369">
        <f t="shared" ref="JQQ25" si="3606">JQO25*$C$25</f>
        <v>2.3278926968937617E+58</v>
      </c>
      <c r="JQR25" s="369"/>
      <c r="JQS25" s="369">
        <f t="shared" ref="JQS25" si="3607">JQQ25*$C$25</f>
        <v>2.4093689412850432E+58</v>
      </c>
      <c r="JQT25" s="369"/>
      <c r="JQU25" s="369">
        <f t="shared" ref="JQU25" si="3608">JQS25*$C$25</f>
        <v>2.4936968542300195E+58</v>
      </c>
      <c r="JQV25" s="369"/>
      <c r="JQW25" s="369">
        <f t="shared" ref="JQW25" si="3609">JQU25*$C$25</f>
        <v>2.5809762441280698E+58</v>
      </c>
      <c r="JQX25" s="369"/>
      <c r="JQY25" s="369">
        <f t="shared" ref="JQY25" si="3610">JQW25*$C$25</f>
        <v>2.6713104126725521E+58</v>
      </c>
      <c r="JQZ25" s="369"/>
      <c r="JRA25" s="369">
        <f t="shared" ref="JRA25" si="3611">JQY25*$C$25</f>
        <v>2.764806277116091E+58</v>
      </c>
      <c r="JRB25" s="369"/>
      <c r="JRC25" s="369">
        <f t="shared" ref="JRC25" si="3612">JRA25*$C$25</f>
        <v>2.8615744968151542E+58</v>
      </c>
      <c r="JRD25" s="369"/>
      <c r="JRE25" s="369">
        <f t="shared" ref="JRE25" si="3613">JRC25*$C$25</f>
        <v>2.9617296042036843E+58</v>
      </c>
      <c r="JRF25" s="369"/>
      <c r="JRG25" s="369">
        <f t="shared" ref="JRG25" si="3614">JRE25*$C$25</f>
        <v>3.065390140350813E+58</v>
      </c>
      <c r="JRH25" s="369"/>
      <c r="JRI25" s="369">
        <f t="shared" ref="JRI25" si="3615">JRG25*$C$25</f>
        <v>3.1726787952630912E+58</v>
      </c>
      <c r="JRJ25" s="369"/>
      <c r="JRK25" s="369">
        <f t="shared" ref="JRK25" si="3616">JRI25*$C$25</f>
        <v>3.2837225530972994E+58</v>
      </c>
      <c r="JRL25" s="369"/>
      <c r="JRM25" s="369">
        <f t="shared" ref="JRM25" si="3617">JRK25*$C$25</f>
        <v>3.3986528424557045E+58</v>
      </c>
      <c r="JRN25" s="369"/>
      <c r="JRO25" s="369">
        <f t="shared" ref="JRO25" si="3618">JRM25*$C$25</f>
        <v>3.5176056919416538E+58</v>
      </c>
      <c r="JRP25" s="369"/>
      <c r="JRQ25" s="369">
        <f t="shared" ref="JRQ25" si="3619">JRO25*$C$25</f>
        <v>3.6407218911596112E+58</v>
      </c>
      <c r="JRR25" s="369"/>
      <c r="JRS25" s="369">
        <f t="shared" ref="JRS25" si="3620">JRQ25*$C$25</f>
        <v>3.7681471573501973E+58</v>
      </c>
      <c r="JRT25" s="369"/>
      <c r="JRU25" s="369">
        <f t="shared" ref="JRU25" si="3621">JRS25*$C$25</f>
        <v>3.9000323078574541E+58</v>
      </c>
      <c r="JRV25" s="369"/>
      <c r="JRW25" s="369">
        <f t="shared" ref="JRW25" si="3622">JRU25*$C$25</f>
        <v>4.0365334386324648E+58</v>
      </c>
      <c r="JRX25" s="369"/>
      <c r="JRY25" s="369">
        <f t="shared" ref="JRY25" si="3623">JRW25*$C$25</f>
        <v>4.1778121089846006E+58</v>
      </c>
      <c r="JRZ25" s="369"/>
      <c r="JSA25" s="369">
        <f t="shared" ref="JSA25" si="3624">JRY25*$C$25</f>
        <v>4.324035532799061E+58</v>
      </c>
      <c r="JSB25" s="369"/>
      <c r="JSC25" s="369">
        <f t="shared" ref="JSC25" si="3625">JSA25*$C$25</f>
        <v>4.4753767764470279E+58</v>
      </c>
      <c r="JSD25" s="369"/>
      <c r="JSE25" s="369">
        <f t="shared" ref="JSE25" si="3626">JSC25*$C$25</f>
        <v>4.6320149636226735E+58</v>
      </c>
      <c r="JSF25" s="369"/>
      <c r="JSG25" s="369">
        <f t="shared" ref="JSG25" si="3627">JSE25*$C$25</f>
        <v>4.7941354873494669E+58</v>
      </c>
      <c r="JSH25" s="369"/>
      <c r="JSI25" s="369">
        <f t="shared" ref="JSI25" si="3628">JSG25*$C$25</f>
        <v>4.9619302294066978E+58</v>
      </c>
      <c r="JSJ25" s="369"/>
      <c r="JSK25" s="369">
        <f t="shared" ref="JSK25" si="3629">JSI25*$C$25</f>
        <v>5.1355977874359321E+58</v>
      </c>
      <c r="JSL25" s="369"/>
      <c r="JSM25" s="369">
        <f t="shared" ref="JSM25" si="3630">JSK25*$C$25</f>
        <v>5.3153437099961893E+58</v>
      </c>
      <c r="JSN25" s="369"/>
      <c r="JSO25" s="369">
        <f t="shared" ref="JSO25" si="3631">JSM25*$C$25</f>
        <v>5.5013807398460552E+58</v>
      </c>
      <c r="JSP25" s="369"/>
      <c r="JSQ25" s="369">
        <f t="shared" ref="JSQ25" si="3632">JSO25*$C$25</f>
        <v>5.6939290657406662E+58</v>
      </c>
      <c r="JSR25" s="369"/>
      <c r="JSS25" s="369">
        <f t="shared" ref="JSS25" si="3633">JSQ25*$C$25</f>
        <v>5.8932165830415894E+58</v>
      </c>
      <c r="JST25" s="369"/>
      <c r="JSU25" s="369">
        <f t="shared" ref="JSU25" si="3634">JSS25*$C$25</f>
        <v>6.0994791634480441E+58</v>
      </c>
      <c r="JSV25" s="369"/>
      <c r="JSW25" s="369">
        <f t="shared" ref="JSW25" si="3635">JSU25*$C$25</f>
        <v>6.312960934168725E+58</v>
      </c>
      <c r="JSX25" s="369"/>
      <c r="JSY25" s="369">
        <f t="shared" ref="JSY25" si="3636">JSW25*$C$25</f>
        <v>6.5339145668646296E+58</v>
      </c>
      <c r="JSZ25" s="369"/>
      <c r="JTA25" s="369">
        <f t="shared" ref="JTA25" si="3637">JSY25*$C$25</f>
        <v>6.7626015767048907E+58</v>
      </c>
      <c r="JTB25" s="369"/>
      <c r="JTC25" s="369">
        <f t="shared" ref="JTC25" si="3638">JTA25*$C$25</f>
        <v>6.9992926318895617E+58</v>
      </c>
      <c r="JTD25" s="369"/>
      <c r="JTE25" s="369">
        <f t="shared" ref="JTE25" si="3639">JTC25*$C$25</f>
        <v>7.2442678740056959E+58</v>
      </c>
      <c r="JTF25" s="369"/>
      <c r="JTG25" s="369">
        <f t="shared" ref="JTG25" si="3640">JTE25*$C$25</f>
        <v>7.4978172495958952E+58</v>
      </c>
      <c r="JTH25" s="369"/>
      <c r="JTI25" s="369">
        <f t="shared" ref="JTI25" si="3641">JTG25*$C$25</f>
        <v>7.760240853331751E+58</v>
      </c>
      <c r="JTJ25" s="369"/>
      <c r="JTK25" s="369">
        <f t="shared" ref="JTK25" si="3642">JTI25*$C$25</f>
        <v>8.0318492831983616E+58</v>
      </c>
      <c r="JTL25" s="369"/>
      <c r="JTM25" s="369">
        <f t="shared" ref="JTM25" si="3643">JTK25*$C$25</f>
        <v>8.3129640081103041E+58</v>
      </c>
      <c r="JTN25" s="369"/>
      <c r="JTO25" s="369">
        <f t="shared" ref="JTO25" si="3644">JTM25*$C$25</f>
        <v>8.6039177483941639E+58</v>
      </c>
      <c r="JTP25" s="369"/>
      <c r="JTQ25" s="369">
        <f t="shared" ref="JTQ25" si="3645">JTO25*$C$25</f>
        <v>8.9050548695879587E+58</v>
      </c>
      <c r="JTR25" s="369"/>
      <c r="JTS25" s="369">
        <f t="shared" ref="JTS25" si="3646">JTQ25*$C$25</f>
        <v>9.216731790023537E+58</v>
      </c>
      <c r="JTT25" s="369"/>
      <c r="JTU25" s="369">
        <f t="shared" ref="JTU25" si="3647">JTS25*$C$25</f>
        <v>9.5393174026743597E+58</v>
      </c>
      <c r="JTV25" s="369"/>
      <c r="JTW25" s="369">
        <f t="shared" ref="JTW25" si="3648">JTU25*$C$25</f>
        <v>9.8731935117679615E+58</v>
      </c>
      <c r="JTX25" s="369"/>
      <c r="JTY25" s="369">
        <f t="shared" ref="JTY25" si="3649">JTW25*$C$25</f>
        <v>1.021875528467984E+59</v>
      </c>
      <c r="JTZ25" s="369"/>
      <c r="JUA25" s="369">
        <f t="shared" ref="JUA25" si="3650">JTY25*$C$25</f>
        <v>1.0576411719643634E+59</v>
      </c>
      <c r="JUB25" s="369"/>
      <c r="JUC25" s="369">
        <f t="shared" ref="JUC25" si="3651">JUA25*$C$25</f>
        <v>1.094658612983116E+59</v>
      </c>
      <c r="JUD25" s="369"/>
      <c r="JUE25" s="369">
        <f t="shared" ref="JUE25" si="3652">JUC25*$C$25</f>
        <v>1.1329716644375249E+59</v>
      </c>
      <c r="JUF25" s="369"/>
      <c r="JUG25" s="369">
        <f t="shared" ref="JUG25" si="3653">JUE25*$C$25</f>
        <v>1.1726256726928382E+59</v>
      </c>
      <c r="JUH25" s="369"/>
      <c r="JUI25" s="369">
        <f t="shared" ref="JUI25" si="3654">JUG25*$C$25</f>
        <v>1.2136675712370875E+59</v>
      </c>
      <c r="JUJ25" s="369"/>
      <c r="JUK25" s="369">
        <f t="shared" ref="JUK25" si="3655">JUI25*$C$25</f>
        <v>1.2561459362303855E+59</v>
      </c>
      <c r="JUL25" s="369"/>
      <c r="JUM25" s="369">
        <f t="shared" ref="JUM25" si="3656">JUK25*$C$25</f>
        <v>1.3001110439984488E+59</v>
      </c>
      <c r="JUN25" s="369"/>
      <c r="JUO25" s="369">
        <f t="shared" ref="JUO25" si="3657">JUM25*$C$25</f>
        <v>1.3456149305383944E+59</v>
      </c>
      <c r="JUP25" s="369"/>
      <c r="JUQ25" s="369">
        <f t="shared" ref="JUQ25" si="3658">JUO25*$C$25</f>
        <v>1.3927114531072381E+59</v>
      </c>
      <c r="JUR25" s="369"/>
      <c r="JUS25" s="369">
        <f t="shared" ref="JUS25" si="3659">JUQ25*$C$25</f>
        <v>1.4414563539659912E+59</v>
      </c>
      <c r="JUT25" s="369"/>
      <c r="JUU25" s="369">
        <f t="shared" ref="JUU25" si="3660">JUS25*$C$25</f>
        <v>1.4919073263548007E+59</v>
      </c>
      <c r="JUV25" s="369"/>
      <c r="JUW25" s="369">
        <f t="shared" ref="JUW25" si="3661">JUU25*$C$25</f>
        <v>1.5441240827772186E+59</v>
      </c>
      <c r="JUX25" s="369"/>
      <c r="JUY25" s="369">
        <f t="shared" ref="JUY25" si="3662">JUW25*$C$25</f>
        <v>1.5981684256744211E+59</v>
      </c>
      <c r="JUZ25" s="369"/>
      <c r="JVA25" s="369">
        <f t="shared" ref="JVA25" si="3663">JUY25*$C$25</f>
        <v>1.6541043205730258E+59</v>
      </c>
      <c r="JVB25" s="369"/>
      <c r="JVC25" s="369">
        <f t="shared" ref="JVC25" si="3664">JVA25*$C$25</f>
        <v>1.7119979717930815E+59</v>
      </c>
      <c r="JVD25" s="369"/>
      <c r="JVE25" s="369">
        <f t="shared" ref="JVE25" si="3665">JVC25*$C$25</f>
        <v>1.7719179008058391E+59</v>
      </c>
      <c r="JVF25" s="369"/>
      <c r="JVG25" s="369">
        <f t="shared" ref="JVG25" si="3666">JVE25*$C$25</f>
        <v>1.8339350273340433E+59</v>
      </c>
      <c r="JVH25" s="369"/>
      <c r="JVI25" s="369">
        <f t="shared" ref="JVI25" si="3667">JVG25*$C$25</f>
        <v>1.8981227532907346E+59</v>
      </c>
      <c r="JVJ25" s="369"/>
      <c r="JVK25" s="369">
        <f t="shared" ref="JVK25" si="3668">JVI25*$C$25</f>
        <v>1.9645570496559102E+59</v>
      </c>
      <c r="JVL25" s="369"/>
      <c r="JVM25" s="369">
        <f t="shared" ref="JVM25" si="3669">JVK25*$C$25</f>
        <v>2.0333165463938668E+59</v>
      </c>
      <c r="JVN25" s="369"/>
      <c r="JVO25" s="369">
        <f t="shared" ref="JVO25" si="3670">JVM25*$C$25</f>
        <v>2.1044826255176521E+59</v>
      </c>
      <c r="JVP25" s="369"/>
      <c r="JVQ25" s="369">
        <f t="shared" ref="JVQ25" si="3671">JVO25*$C$25</f>
        <v>2.1781395174107699E+59</v>
      </c>
      <c r="JVR25" s="369"/>
      <c r="JVS25" s="369">
        <f t="shared" ref="JVS25" si="3672">JVQ25*$C$25</f>
        <v>2.2543744005201469E+59</v>
      </c>
      <c r="JVT25" s="369"/>
      <c r="JVU25" s="369">
        <f t="shared" ref="JVU25" si="3673">JVS25*$C$25</f>
        <v>2.3332775045383518E+59</v>
      </c>
      <c r="JVV25" s="369"/>
      <c r="JVW25" s="369">
        <f t="shared" ref="JVW25" si="3674">JVU25*$C$25</f>
        <v>2.4149422171971941E+59</v>
      </c>
      <c r="JVX25" s="369"/>
      <c r="JVY25" s="369">
        <f t="shared" ref="JVY25" si="3675">JVW25*$C$25</f>
        <v>2.4994651947990957E+59</v>
      </c>
      <c r="JVZ25" s="369"/>
      <c r="JWA25" s="369">
        <f t="shared" ref="JWA25" si="3676">JVY25*$C$25</f>
        <v>2.5869464766170636E+59</v>
      </c>
      <c r="JWB25" s="369"/>
      <c r="JWC25" s="369">
        <f t="shared" ref="JWC25" si="3677">JWA25*$C$25</f>
        <v>2.6774896032986607E+59</v>
      </c>
      <c r="JWD25" s="369"/>
      <c r="JWE25" s="369">
        <f t="shared" ref="JWE25" si="3678">JWC25*$C$25</f>
        <v>2.7712017394141137E+59</v>
      </c>
      <c r="JWF25" s="369"/>
      <c r="JWG25" s="369">
        <f t="shared" ref="JWG25" si="3679">JWE25*$C$25</f>
        <v>2.8681938002936074E+59</v>
      </c>
      <c r="JWH25" s="369"/>
      <c r="JWI25" s="369">
        <f t="shared" ref="JWI25" si="3680">JWG25*$C$25</f>
        <v>2.9685805833038837E+59</v>
      </c>
      <c r="JWJ25" s="369"/>
      <c r="JWK25" s="369">
        <f t="shared" ref="JWK25" si="3681">JWI25*$C$25</f>
        <v>3.0724809037195195E+59</v>
      </c>
      <c r="JWL25" s="369"/>
      <c r="JWM25" s="369">
        <f t="shared" ref="JWM25" si="3682">JWK25*$C$25</f>
        <v>3.1800177353497025E+59</v>
      </c>
      <c r="JWN25" s="369"/>
      <c r="JWO25" s="369">
        <f t="shared" ref="JWO25" si="3683">JWM25*$C$25</f>
        <v>3.2913183560869419E+59</v>
      </c>
      <c r="JWP25" s="369"/>
      <c r="JWQ25" s="369">
        <f t="shared" ref="JWQ25" si="3684">JWO25*$C$25</f>
        <v>3.4065144985499845E+59</v>
      </c>
      <c r="JWR25" s="369"/>
      <c r="JWS25" s="369">
        <f t="shared" ref="JWS25" si="3685">JWQ25*$C$25</f>
        <v>3.5257425059992336E+59</v>
      </c>
      <c r="JWT25" s="369"/>
      <c r="JWU25" s="369">
        <f t="shared" ref="JWU25" si="3686">JWS25*$C$25</f>
        <v>3.6491434937092064E+59</v>
      </c>
      <c r="JWV25" s="369"/>
      <c r="JWW25" s="369">
        <f t="shared" ref="JWW25" si="3687">JWU25*$C$25</f>
        <v>3.7768635159890282E+59</v>
      </c>
      <c r="JWX25" s="369"/>
      <c r="JWY25" s="369">
        <f t="shared" ref="JWY25" si="3688">JWW25*$C$25</f>
        <v>3.9090537390486438E+59</v>
      </c>
      <c r="JWZ25" s="369"/>
      <c r="JXA25" s="369">
        <f t="shared" ref="JXA25" si="3689">JWY25*$C$25</f>
        <v>4.045870619915346E+59</v>
      </c>
      <c r="JXB25" s="369"/>
      <c r="JXC25" s="369">
        <f t="shared" ref="JXC25" si="3690">JXA25*$C$25</f>
        <v>4.1874760916123826E+59</v>
      </c>
      <c r="JXD25" s="369"/>
      <c r="JXE25" s="369">
        <f t="shared" ref="JXE25" si="3691">JXC25*$C$25</f>
        <v>4.3340377548188161E+59</v>
      </c>
      <c r="JXF25" s="369"/>
      <c r="JXG25" s="369">
        <f t="shared" ref="JXG25" si="3692">JXE25*$C$25</f>
        <v>4.4857290762374739E+59</v>
      </c>
      <c r="JXH25" s="369"/>
      <c r="JXI25" s="369">
        <f t="shared" ref="JXI25" si="3693">JXG25*$C$25</f>
        <v>4.6427295939057855E+59</v>
      </c>
      <c r="JXJ25" s="369"/>
      <c r="JXK25" s="369">
        <f t="shared" ref="JXK25" si="3694">JXI25*$C$25</f>
        <v>4.8052251296924874E+59</v>
      </c>
      <c r="JXL25" s="369"/>
      <c r="JXM25" s="369">
        <f t="shared" ref="JXM25" si="3695">JXK25*$C$25</f>
        <v>4.9734080092317237E+59</v>
      </c>
      <c r="JXN25" s="369"/>
      <c r="JXO25" s="369">
        <f t="shared" ref="JXO25" si="3696">JXM25*$C$25</f>
        <v>5.1474772895548336E+59</v>
      </c>
      <c r="JXP25" s="369"/>
      <c r="JXQ25" s="369">
        <f t="shared" ref="JXQ25" si="3697">JXO25*$C$25</f>
        <v>5.3276389946892521E+59</v>
      </c>
      <c r="JXR25" s="369"/>
      <c r="JXS25" s="369">
        <f t="shared" ref="JXS25" si="3698">JXQ25*$C$25</f>
        <v>5.5141063595033753E+59</v>
      </c>
      <c r="JXT25" s="369"/>
      <c r="JXU25" s="369">
        <f t="shared" ref="JXU25" si="3699">JXS25*$C$25</f>
        <v>5.7071000820859934E+59</v>
      </c>
      <c r="JXV25" s="369"/>
      <c r="JXW25" s="369">
        <f t="shared" ref="JXW25" si="3700">JXU25*$C$25</f>
        <v>5.9068485849590023E+59</v>
      </c>
      <c r="JXX25" s="369"/>
      <c r="JXY25" s="369">
        <f t="shared" ref="JXY25" si="3701">JXW25*$C$25</f>
        <v>6.113588285432567E+59</v>
      </c>
      <c r="JXZ25" s="369"/>
      <c r="JYA25" s="369">
        <f t="shared" ref="JYA25" si="3702">JXY25*$C$25</f>
        <v>6.3275638754227062E+59</v>
      </c>
      <c r="JYB25" s="369"/>
      <c r="JYC25" s="369">
        <f t="shared" ref="JYC25" si="3703">JYA25*$C$25</f>
        <v>6.5490286110625002E+59</v>
      </c>
      <c r="JYD25" s="369"/>
      <c r="JYE25" s="369">
        <f t="shared" ref="JYE25" si="3704">JYC25*$C$25</f>
        <v>6.778244612449687E+59</v>
      </c>
      <c r="JYF25" s="369"/>
      <c r="JYG25" s="369">
        <f t="shared" ref="JYG25" si="3705">JYE25*$C$25</f>
        <v>7.0154831738854252E+59</v>
      </c>
      <c r="JYH25" s="369"/>
      <c r="JYI25" s="369">
        <f t="shared" ref="JYI25" si="3706">JYG25*$C$25</f>
        <v>7.2610250849714145E+59</v>
      </c>
      <c r="JYJ25" s="369"/>
      <c r="JYK25" s="369">
        <f t="shared" ref="JYK25" si="3707">JYI25*$C$25</f>
        <v>7.5151609629454134E+59</v>
      </c>
      <c r="JYL25" s="369"/>
      <c r="JYM25" s="369">
        <f t="shared" ref="JYM25" si="3708">JYK25*$C$25</f>
        <v>7.7781915966485027E+59</v>
      </c>
      <c r="JYN25" s="369"/>
      <c r="JYO25" s="369">
        <f t="shared" ref="JYO25" si="3709">JYM25*$C$25</f>
        <v>8.0504283025312004E+59</v>
      </c>
      <c r="JYP25" s="369"/>
      <c r="JYQ25" s="369">
        <f t="shared" ref="JYQ25" si="3710">JYO25*$C$25</f>
        <v>8.3321932931197921E+59</v>
      </c>
      <c r="JYR25" s="369"/>
      <c r="JYS25" s="369">
        <f t="shared" ref="JYS25" si="3711">JYQ25*$C$25</f>
        <v>8.6238200583789843E+59</v>
      </c>
      <c r="JYT25" s="369"/>
      <c r="JYU25" s="369">
        <f t="shared" ref="JYU25" si="3712">JYS25*$C$25</f>
        <v>8.9256537604222481E+59</v>
      </c>
      <c r="JYV25" s="369"/>
      <c r="JYW25" s="369">
        <f t="shared" ref="JYW25" si="3713">JYU25*$C$25</f>
        <v>9.2380516420370265E+59</v>
      </c>
      <c r="JYX25" s="369"/>
      <c r="JYY25" s="369">
        <f t="shared" ref="JYY25" si="3714">JYW25*$C$25</f>
        <v>9.5613834495083211E+59</v>
      </c>
      <c r="JYZ25" s="369"/>
      <c r="JZA25" s="369">
        <f t="shared" ref="JZA25" si="3715">JYY25*$C$25</f>
        <v>9.8960318702411119E+59</v>
      </c>
      <c r="JZB25" s="369"/>
      <c r="JZC25" s="369">
        <f t="shared" ref="JZC25" si="3716">JZA25*$C$25</f>
        <v>1.024239298569955E+60</v>
      </c>
      <c r="JZD25" s="369"/>
      <c r="JZE25" s="369">
        <f t="shared" ref="JZE25" si="3717">JZC25*$C$25</f>
        <v>1.0600876740199033E+60</v>
      </c>
      <c r="JZF25" s="369"/>
      <c r="JZG25" s="369">
        <f t="shared" ref="JZG25" si="3718">JZE25*$C$25</f>
        <v>1.0971907426105999E+60</v>
      </c>
      <c r="JZH25" s="369"/>
      <c r="JZI25" s="369">
        <f t="shared" ref="JZI25" si="3719">JZG25*$C$25</f>
        <v>1.1355924186019708E+60</v>
      </c>
      <c r="JZJ25" s="369"/>
      <c r="JZK25" s="369">
        <f t="shared" ref="JZK25" si="3720">JZI25*$C$25</f>
        <v>1.1753381532530397E+60</v>
      </c>
      <c r="JZL25" s="369"/>
      <c r="JZM25" s="369">
        <f t="shared" ref="JZM25" si="3721">JZK25*$C$25</f>
        <v>1.216474988616896E+60</v>
      </c>
      <c r="JZN25" s="369"/>
      <c r="JZO25" s="369">
        <f t="shared" ref="JZO25" si="3722">JZM25*$C$25</f>
        <v>1.2590516132184873E+60</v>
      </c>
      <c r="JZP25" s="369"/>
      <c r="JZQ25" s="369">
        <f t="shared" ref="JZQ25" si="3723">JZO25*$C$25</f>
        <v>1.3031184196811341E+60</v>
      </c>
      <c r="JZR25" s="369"/>
      <c r="JZS25" s="369">
        <f t="shared" ref="JZS25" si="3724">JZQ25*$C$25</f>
        <v>1.3487275643699737E+60</v>
      </c>
      <c r="JZT25" s="369"/>
      <c r="JZU25" s="369">
        <f t="shared" ref="JZU25" si="3725">JZS25*$C$25</f>
        <v>1.3959330291229227E+60</v>
      </c>
      <c r="JZV25" s="369"/>
      <c r="JZW25" s="369">
        <f t="shared" ref="JZW25" si="3726">JZU25*$C$25</f>
        <v>1.4447906851422249E+60</v>
      </c>
      <c r="JZX25" s="369"/>
      <c r="JZY25" s="369">
        <f t="shared" ref="JZY25" si="3727">JZW25*$C$25</f>
        <v>1.4953583591222026E+60</v>
      </c>
      <c r="JZZ25" s="369"/>
      <c r="KAA25" s="369">
        <f t="shared" ref="KAA25" si="3728">JZY25*$C$25</f>
        <v>1.5476959016914795E+60</v>
      </c>
      <c r="KAB25" s="369"/>
      <c r="KAC25" s="369">
        <f t="shared" ref="KAC25" si="3729">KAA25*$C$25</f>
        <v>1.6018652582506811E+60</v>
      </c>
      <c r="KAD25" s="369"/>
      <c r="KAE25" s="369">
        <f t="shared" ref="KAE25" si="3730">KAC25*$C$25</f>
        <v>1.657930542289455E+60</v>
      </c>
      <c r="KAF25" s="369"/>
      <c r="KAG25" s="369">
        <f t="shared" ref="KAG25" si="3731">KAE25*$C$25</f>
        <v>1.7159581112695857E+60</v>
      </c>
      <c r="KAH25" s="369"/>
      <c r="KAI25" s="369">
        <f t="shared" ref="KAI25" si="3732">KAG25*$C$25</f>
        <v>1.7760166451640209E+60</v>
      </c>
      <c r="KAJ25" s="369"/>
      <c r="KAK25" s="369">
        <f t="shared" ref="KAK25" si="3733">KAI25*$C$25</f>
        <v>1.8381772277447616E+60</v>
      </c>
      <c r="KAL25" s="369"/>
      <c r="KAM25" s="369">
        <f t="shared" ref="KAM25" si="3734">KAK25*$C$25</f>
        <v>1.902513430715828E+60</v>
      </c>
      <c r="KAN25" s="369"/>
      <c r="KAO25" s="369">
        <f t="shared" ref="KAO25" si="3735">KAM25*$C$25</f>
        <v>1.9691014007908819E+60</v>
      </c>
      <c r="KAP25" s="369"/>
      <c r="KAQ25" s="369">
        <f t="shared" ref="KAQ25" si="3736">KAO25*$C$25</f>
        <v>2.0380199498185626E+60</v>
      </c>
      <c r="KAR25" s="369"/>
      <c r="KAS25" s="369">
        <f t="shared" ref="KAS25" si="3737">KAQ25*$C$25</f>
        <v>2.1093506480622121E+60</v>
      </c>
      <c r="KAT25" s="369"/>
      <c r="KAU25" s="369">
        <f t="shared" ref="KAU25" si="3738">KAS25*$C$25</f>
        <v>2.1831779207443894E+60</v>
      </c>
      <c r="KAV25" s="369"/>
      <c r="KAW25" s="369">
        <f t="shared" ref="KAW25" si="3739">KAU25*$C$25</f>
        <v>2.2595891479704429E+60</v>
      </c>
      <c r="KAX25" s="369"/>
      <c r="KAY25" s="369">
        <f t="shared" ref="KAY25" si="3740">KAW25*$C$25</f>
        <v>2.3386747681494083E+60</v>
      </c>
      <c r="KAZ25" s="369"/>
      <c r="KBA25" s="369">
        <f t="shared" ref="KBA25" si="3741">KAY25*$C$25</f>
        <v>2.4205283850346375E+60</v>
      </c>
      <c r="KBB25" s="369"/>
      <c r="KBC25" s="369">
        <f t="shared" ref="KBC25" si="3742">KBA25*$C$25</f>
        <v>2.5052468785108495E+60</v>
      </c>
      <c r="KBD25" s="369"/>
      <c r="KBE25" s="369">
        <f t="shared" ref="KBE25" si="3743">KBC25*$C$25</f>
        <v>2.592930519258729E+60</v>
      </c>
      <c r="KBF25" s="369"/>
      <c r="KBG25" s="369">
        <f t="shared" ref="KBG25" si="3744">KBE25*$C$25</f>
        <v>2.6836830874327844E+60</v>
      </c>
      <c r="KBH25" s="369"/>
      <c r="KBI25" s="369">
        <f t="shared" ref="KBI25" si="3745">KBG25*$C$25</f>
        <v>2.7776119954929318E+60</v>
      </c>
      <c r="KBJ25" s="369"/>
      <c r="KBK25" s="369">
        <f t="shared" ref="KBK25" si="3746">KBI25*$C$25</f>
        <v>2.8748284153351842E+60</v>
      </c>
      <c r="KBL25" s="369"/>
      <c r="KBM25" s="369">
        <f t="shared" ref="KBM25" si="3747">KBK25*$C$25</f>
        <v>2.9754474098719153E+60</v>
      </c>
      <c r="KBN25" s="369"/>
      <c r="KBO25" s="369">
        <f t="shared" ref="KBO25" si="3748">KBM25*$C$25</f>
        <v>3.0795880692174321E+60</v>
      </c>
      <c r="KBP25" s="369"/>
      <c r="KBQ25" s="369">
        <f t="shared" ref="KBQ25" si="3749">KBO25*$C$25</f>
        <v>3.1873736516400418E+60</v>
      </c>
      <c r="KBR25" s="369"/>
      <c r="KBS25" s="369">
        <f t="shared" ref="KBS25" si="3750">KBQ25*$C$25</f>
        <v>3.2989317294474432E+60</v>
      </c>
      <c r="KBT25" s="369"/>
      <c r="KBU25" s="369">
        <f t="shared" ref="KBU25" si="3751">KBS25*$C$25</f>
        <v>3.4143943399781036E+60</v>
      </c>
      <c r="KBV25" s="369"/>
      <c r="KBW25" s="369">
        <f t="shared" ref="KBW25" si="3752">KBU25*$C$25</f>
        <v>3.5338981418773371E+60</v>
      </c>
      <c r="KBX25" s="369"/>
      <c r="KBY25" s="369">
        <f t="shared" ref="KBY25" si="3753">KBW25*$C$25</f>
        <v>3.6575845768430437E+60</v>
      </c>
      <c r="KBZ25" s="369"/>
      <c r="KCA25" s="369">
        <f t="shared" ref="KCA25" si="3754">KBY25*$C$25</f>
        <v>3.78560003703255E+60</v>
      </c>
      <c r="KCB25" s="369"/>
      <c r="KCC25" s="369">
        <f t="shared" ref="KCC25" si="3755">KCA25*$C$25</f>
        <v>3.9180960383286886E+60</v>
      </c>
      <c r="KCD25" s="369"/>
      <c r="KCE25" s="369">
        <f t="shared" ref="KCE25" si="3756">KCC25*$C$25</f>
        <v>4.0552293996701921E+60</v>
      </c>
      <c r="KCF25" s="369"/>
      <c r="KCG25" s="369">
        <f t="shared" ref="KCG25" si="3757">KCE25*$C$25</f>
        <v>4.1971624286586487E+60</v>
      </c>
      <c r="KCH25" s="369"/>
      <c r="KCI25" s="369">
        <f t="shared" ref="KCI25" si="3758">KCG25*$C$25</f>
        <v>4.3440631136617011E+60</v>
      </c>
      <c r="KCJ25" s="369"/>
      <c r="KCK25" s="369">
        <f t="shared" ref="KCK25" si="3759">KCI25*$C$25</f>
        <v>4.49610532263986E+60</v>
      </c>
      <c r="KCL25" s="369"/>
      <c r="KCM25" s="369">
        <f t="shared" ref="KCM25" si="3760">KCK25*$C$25</f>
        <v>4.6534690089322547E+60</v>
      </c>
      <c r="KCN25" s="369"/>
      <c r="KCO25" s="369">
        <f t="shared" ref="KCO25" si="3761">KCM25*$C$25</f>
        <v>4.8163404242448834E+60</v>
      </c>
      <c r="KCP25" s="369"/>
      <c r="KCQ25" s="369">
        <f t="shared" ref="KCQ25" si="3762">KCO25*$C$25</f>
        <v>4.9849123390934541E+60</v>
      </c>
      <c r="KCR25" s="369"/>
      <c r="KCS25" s="369">
        <f t="shared" ref="KCS25" si="3763">KCQ25*$C$25</f>
        <v>5.1593842709617249E+60</v>
      </c>
      <c r="KCT25" s="369"/>
      <c r="KCU25" s="369">
        <f t="shared" ref="KCU25" si="3764">KCS25*$C$25</f>
        <v>5.3399627204453847E+60</v>
      </c>
      <c r="KCV25" s="369"/>
      <c r="KCW25" s="369">
        <f t="shared" ref="KCW25" si="3765">KCU25*$C$25</f>
        <v>5.526861415660973E+60</v>
      </c>
      <c r="KCX25" s="369"/>
      <c r="KCY25" s="369">
        <f t="shared" ref="KCY25" si="3766">KCW25*$C$25</f>
        <v>5.7203015652091069E+60</v>
      </c>
      <c r="KCZ25" s="369"/>
      <c r="KDA25" s="369">
        <f t="shared" ref="KDA25" si="3767">KCY25*$C$25</f>
        <v>5.920512119991425E+60</v>
      </c>
      <c r="KDB25" s="369"/>
      <c r="KDC25" s="369">
        <f t="shared" ref="KDC25" si="3768">KDA25*$C$25</f>
        <v>6.1277300441911244E+60</v>
      </c>
      <c r="KDD25" s="369"/>
      <c r="KDE25" s="369">
        <f t="shared" ref="KDE25" si="3769">KDC25*$C$25</f>
        <v>6.3422005957378135E+60</v>
      </c>
      <c r="KDF25" s="369"/>
      <c r="KDG25" s="369">
        <f t="shared" ref="KDG25" si="3770">KDE25*$C$25</f>
        <v>6.5641776165886364E+60</v>
      </c>
      <c r="KDH25" s="369"/>
      <c r="KDI25" s="369">
        <f t="shared" ref="KDI25" si="3771">KDG25*$C$25</f>
        <v>6.7939238331692381E+60</v>
      </c>
      <c r="KDJ25" s="369"/>
      <c r="KDK25" s="369">
        <f t="shared" ref="KDK25" si="3772">KDI25*$C$25</f>
        <v>7.0317111673301614E+60</v>
      </c>
      <c r="KDL25" s="369"/>
      <c r="KDM25" s="369">
        <f t="shared" ref="KDM25" si="3773">KDK25*$C$25</f>
        <v>7.2778210581867158E+60</v>
      </c>
      <c r="KDN25" s="369"/>
      <c r="KDO25" s="369">
        <f t="shared" ref="KDO25" si="3774">KDM25*$C$25</f>
        <v>7.5325447952232501E+60</v>
      </c>
      <c r="KDP25" s="369"/>
      <c r="KDQ25" s="369">
        <f t="shared" ref="KDQ25" si="3775">KDO25*$C$25</f>
        <v>7.7961838630560637E+60</v>
      </c>
      <c r="KDR25" s="369"/>
      <c r="KDS25" s="369">
        <f t="shared" ref="KDS25" si="3776">KDQ25*$C$25</f>
        <v>8.0690502982630249E+60</v>
      </c>
      <c r="KDT25" s="369"/>
      <c r="KDU25" s="369">
        <f t="shared" ref="KDU25" si="3777">KDS25*$C$25</f>
        <v>8.3514670587022301E+60</v>
      </c>
      <c r="KDV25" s="369"/>
      <c r="KDW25" s="369">
        <f t="shared" ref="KDW25" si="3778">KDU25*$C$25</f>
        <v>8.643768405756807E+60</v>
      </c>
      <c r="KDX25" s="369"/>
      <c r="KDY25" s="369">
        <f t="shared" ref="KDY25" si="3779">KDW25*$C$25</f>
        <v>8.9463002999582942E+60</v>
      </c>
      <c r="KDZ25" s="369"/>
      <c r="KEA25" s="369">
        <f t="shared" ref="KEA25" si="3780">KDY25*$C$25</f>
        <v>9.2594208104568336E+60</v>
      </c>
      <c r="KEB25" s="369"/>
      <c r="KEC25" s="369">
        <f t="shared" ref="KEC25" si="3781">KEA25*$C$25</f>
        <v>9.5835005388228224E+60</v>
      </c>
      <c r="KED25" s="369"/>
      <c r="KEE25" s="369">
        <f t="shared" ref="KEE25" si="3782">KEC25*$C$25</f>
        <v>9.9189230576816207E+60</v>
      </c>
      <c r="KEF25" s="369"/>
      <c r="KEG25" s="369">
        <f t="shared" ref="KEG25" si="3783">KEE25*$C$25</f>
        <v>1.0266085364700477E+61</v>
      </c>
      <c r="KEH25" s="369"/>
      <c r="KEI25" s="369">
        <f t="shared" ref="KEI25" si="3784">KEG25*$C$25</f>
        <v>1.0625398352464993E+61</v>
      </c>
      <c r="KEJ25" s="369"/>
      <c r="KEK25" s="369">
        <f t="shared" ref="KEK25" si="3785">KEI25*$C$25</f>
        <v>1.0997287294801268E+61</v>
      </c>
      <c r="KEL25" s="369"/>
      <c r="KEM25" s="369">
        <f t="shared" ref="KEM25" si="3786">KEK25*$C$25</f>
        <v>1.1382192350119312E+61</v>
      </c>
      <c r="KEN25" s="369"/>
      <c r="KEO25" s="369">
        <f t="shared" ref="KEO25" si="3787">KEM25*$C$25</f>
        <v>1.1780569082373486E+61</v>
      </c>
      <c r="KEP25" s="369"/>
      <c r="KEQ25" s="369">
        <f t="shared" ref="KEQ25" si="3788">KEO25*$C$25</f>
        <v>1.2192889000256557E+61</v>
      </c>
      <c r="KER25" s="369"/>
      <c r="KES25" s="369">
        <f t="shared" ref="KES25" si="3789">KEQ25*$C$25</f>
        <v>1.2619640115265537E+61</v>
      </c>
      <c r="KET25" s="369"/>
      <c r="KEU25" s="369">
        <f t="shared" ref="KEU25" si="3790">KES25*$C$25</f>
        <v>1.306132751929983E+61</v>
      </c>
      <c r="KEV25" s="369"/>
      <c r="KEW25" s="369">
        <f t="shared" ref="KEW25" si="3791">KEU25*$C$25</f>
        <v>1.3518473982475323E+61</v>
      </c>
      <c r="KEX25" s="369"/>
      <c r="KEY25" s="369">
        <f t="shared" ref="KEY25" si="3792">KEW25*$C$25</f>
        <v>1.3991620571861958E+61</v>
      </c>
      <c r="KEZ25" s="369"/>
      <c r="KFA25" s="369">
        <f t="shared" ref="KFA25" si="3793">KEY25*$C$25</f>
        <v>1.4481327291877124E+61</v>
      </c>
      <c r="KFB25" s="369"/>
      <c r="KFC25" s="369">
        <f t="shared" ref="KFC25" si="3794">KFA25*$C$25</f>
        <v>1.4988173747092823E+61</v>
      </c>
      <c r="KFD25" s="369"/>
      <c r="KFE25" s="369">
        <f t="shared" ref="KFE25" si="3795">KFC25*$C$25</f>
        <v>1.551275982824107E+61</v>
      </c>
      <c r="KFF25" s="369"/>
      <c r="KFG25" s="369">
        <f t="shared" ref="KFG25" si="3796">KFE25*$C$25</f>
        <v>1.6055706422229505E+61</v>
      </c>
      <c r="KFH25" s="369"/>
      <c r="KFI25" s="369">
        <f t="shared" ref="KFI25" si="3797">KFG25*$C$25</f>
        <v>1.6617656147007535E+61</v>
      </c>
      <c r="KFJ25" s="369"/>
      <c r="KFK25" s="369">
        <f t="shared" ref="KFK25" si="3798">KFI25*$C$25</f>
        <v>1.7199274112152797E+61</v>
      </c>
      <c r="KFL25" s="369"/>
      <c r="KFM25" s="369">
        <f t="shared" ref="KFM25" si="3799">KFK25*$C$25</f>
        <v>1.7801248706078144E+61</v>
      </c>
      <c r="KFN25" s="369"/>
      <c r="KFO25" s="369">
        <f t="shared" ref="KFO25" si="3800">KFM25*$C$25</f>
        <v>1.8424292410790879E+61</v>
      </c>
      <c r="KFP25" s="369"/>
      <c r="KFQ25" s="369">
        <f t="shared" ref="KFQ25" si="3801">KFO25*$C$25</f>
        <v>1.9069142645168558E+61</v>
      </c>
      <c r="KFR25" s="369"/>
      <c r="KFS25" s="369">
        <f t="shared" ref="KFS25" si="3802">KFQ25*$C$25</f>
        <v>1.9736562637749455E+61</v>
      </c>
      <c r="KFT25" s="369"/>
      <c r="KFU25" s="369">
        <f t="shared" ref="KFU25" si="3803">KFS25*$C$25</f>
        <v>2.0427342330070684E+61</v>
      </c>
      <c r="KFV25" s="369"/>
      <c r="KFW25" s="369">
        <f t="shared" ref="KFW25" si="3804">KFU25*$C$25</f>
        <v>2.1142299311623158E+61</v>
      </c>
      <c r="KFX25" s="369"/>
      <c r="KFY25" s="369">
        <f t="shared" ref="KFY25" si="3805">KFW25*$C$25</f>
        <v>2.1882279787529968E+61</v>
      </c>
      <c r="KFZ25" s="369"/>
      <c r="KGA25" s="369">
        <f t="shared" ref="KGA25" si="3806">KFY25*$C$25</f>
        <v>2.2648159580093515E+61</v>
      </c>
      <c r="KGB25" s="369"/>
      <c r="KGC25" s="369">
        <f t="shared" ref="KGC25" si="3807">KGA25*$C$25</f>
        <v>2.3440845165396785E+61</v>
      </c>
      <c r="KGD25" s="369"/>
      <c r="KGE25" s="369">
        <f t="shared" ref="KGE25" si="3808">KGC25*$C$25</f>
        <v>2.4261274746185672E+61</v>
      </c>
      <c r="KGF25" s="369"/>
      <c r="KGG25" s="369">
        <f t="shared" ref="KGG25" si="3809">KGE25*$C$25</f>
        <v>2.5110419362302168E+61</v>
      </c>
      <c r="KGH25" s="369"/>
      <c r="KGI25" s="369">
        <f t="shared" ref="KGI25" si="3810">KGG25*$C$25</f>
        <v>2.5989284039982743E+61</v>
      </c>
      <c r="KGJ25" s="369"/>
      <c r="KGK25" s="369">
        <f t="shared" ref="KGK25" si="3811">KGI25*$C$25</f>
        <v>2.6898908981382136E+61</v>
      </c>
      <c r="KGL25" s="369"/>
      <c r="KGM25" s="369">
        <f t="shared" ref="KGM25" si="3812">KGK25*$C$25</f>
        <v>2.7840370795730509E+61</v>
      </c>
      <c r="KGN25" s="369"/>
      <c r="KGO25" s="369">
        <f t="shared" ref="KGO25" si="3813">KGM25*$C$25</f>
        <v>2.8814783773581074E+61</v>
      </c>
      <c r="KGP25" s="369"/>
      <c r="KGQ25" s="369">
        <f t="shared" ref="KGQ25" si="3814">KGO25*$C$25</f>
        <v>2.9823301205656409E+61</v>
      </c>
      <c r="KGR25" s="369"/>
      <c r="KGS25" s="369">
        <f t="shared" ref="KGS25" si="3815">KGQ25*$C$25</f>
        <v>3.086711674785438E+61</v>
      </c>
      <c r="KGT25" s="369"/>
      <c r="KGU25" s="369">
        <f t="shared" ref="KGU25" si="3816">KGS25*$C$25</f>
        <v>3.1947465834029281E+61</v>
      </c>
      <c r="KGV25" s="369"/>
      <c r="KGW25" s="369">
        <f t="shared" ref="KGW25" si="3817">KGU25*$C$25</f>
        <v>3.3065627138220301E+61</v>
      </c>
      <c r="KGX25" s="369"/>
      <c r="KGY25" s="369">
        <f t="shared" ref="KGY25" si="3818">KGW25*$C$25</f>
        <v>3.422292408805801E+61</v>
      </c>
      <c r="KGZ25" s="369"/>
      <c r="KHA25" s="369">
        <f t="shared" ref="KHA25" si="3819">KGY25*$C$25</f>
        <v>3.5420726431140037E+61</v>
      </c>
      <c r="KHB25" s="369"/>
      <c r="KHC25" s="369">
        <f t="shared" ref="KHC25" si="3820">KHA25*$C$25</f>
        <v>3.6660451856229934E+61</v>
      </c>
      <c r="KHD25" s="369"/>
      <c r="KHE25" s="369">
        <f t="shared" ref="KHE25" si="3821">KHC25*$C$25</f>
        <v>3.7943567671197979E+61</v>
      </c>
      <c r="KHF25" s="369"/>
      <c r="KHG25" s="369">
        <f t="shared" ref="KHG25" si="3822">KHE25*$C$25</f>
        <v>3.9271592539689906E+61</v>
      </c>
      <c r="KHH25" s="369"/>
      <c r="KHI25" s="369">
        <f t="shared" ref="KHI25" si="3823">KHG25*$C$25</f>
        <v>4.0646098278579052E+61</v>
      </c>
      <c r="KHJ25" s="369"/>
      <c r="KHK25" s="369">
        <f t="shared" ref="KHK25" si="3824">KHI25*$C$25</f>
        <v>4.2068711718329314E+61</v>
      </c>
      <c r="KHL25" s="369"/>
      <c r="KHM25" s="369">
        <f t="shared" ref="KHM25" si="3825">KHK25*$C$25</f>
        <v>4.3541116628470834E+61</v>
      </c>
      <c r="KHN25" s="369"/>
      <c r="KHO25" s="369">
        <f t="shared" ref="KHO25" si="3826">KHM25*$C$25</f>
        <v>4.5065055710467309E+61</v>
      </c>
      <c r="KHP25" s="369"/>
      <c r="KHQ25" s="369">
        <f t="shared" ref="KHQ25" si="3827">KHO25*$C$25</f>
        <v>4.6642332660333659E+61</v>
      </c>
      <c r="KHR25" s="369"/>
      <c r="KHS25" s="369">
        <f t="shared" ref="KHS25" si="3828">KHQ25*$C$25</f>
        <v>4.8274814303445331E+61</v>
      </c>
      <c r="KHT25" s="369"/>
      <c r="KHU25" s="369">
        <f t="shared" ref="KHU25" si="3829">KHS25*$C$25</f>
        <v>4.9964432804065915E+61</v>
      </c>
      <c r="KHV25" s="369"/>
      <c r="KHW25" s="369">
        <f t="shared" ref="KHW25" si="3830">KHU25*$C$25</f>
        <v>5.1713187952208213E+61</v>
      </c>
      <c r="KHX25" s="369"/>
      <c r="KHY25" s="369">
        <f t="shared" ref="KHY25" si="3831">KHW25*$C$25</f>
        <v>5.3523149530535496E+61</v>
      </c>
      <c r="KHZ25" s="369"/>
      <c r="KIA25" s="369">
        <f t="shared" ref="KIA25" si="3832">KHY25*$C$25</f>
        <v>5.5396459764104236E+61</v>
      </c>
      <c r="KIB25" s="369"/>
      <c r="KIC25" s="369">
        <f t="shared" ref="KIC25" si="3833">KIA25*$C$25</f>
        <v>5.7335335855847875E+61</v>
      </c>
      <c r="KID25" s="369"/>
      <c r="KIE25" s="369">
        <f t="shared" ref="KIE25" si="3834">KIC25*$C$25</f>
        <v>5.9342072610802543E+61</v>
      </c>
      <c r="KIF25" s="369"/>
      <c r="KIG25" s="369">
        <f t="shared" ref="KIG25" si="3835">KIE25*$C$25</f>
        <v>6.1419045152180626E+61</v>
      </c>
      <c r="KIH25" s="369"/>
      <c r="KII25" s="369">
        <f t="shared" ref="KII25" si="3836">KIG25*$C$25</f>
        <v>6.3568711732506942E+61</v>
      </c>
      <c r="KIJ25" s="369"/>
      <c r="KIK25" s="369">
        <f t="shared" ref="KIK25" si="3837">KII25*$C$25</f>
        <v>6.5793616643144681E+61</v>
      </c>
      <c r="KIL25" s="369"/>
      <c r="KIM25" s="369">
        <f t="shared" ref="KIM25" si="3838">KIK25*$C$25</f>
        <v>6.809639322565474E+61</v>
      </c>
      <c r="KIN25" s="369"/>
      <c r="KIO25" s="369">
        <f t="shared" ref="KIO25" si="3839">KIM25*$C$25</f>
        <v>7.0479766988552646E+61</v>
      </c>
      <c r="KIP25" s="369"/>
      <c r="KIQ25" s="369">
        <f t="shared" ref="KIQ25" si="3840">KIO25*$C$25</f>
        <v>7.2946558833151982E+61</v>
      </c>
      <c r="KIR25" s="369"/>
      <c r="KIS25" s="369">
        <f t="shared" ref="KIS25" si="3841">KIQ25*$C$25</f>
        <v>7.5499688392312298E+61</v>
      </c>
      <c r="KIT25" s="369"/>
      <c r="KIU25" s="369">
        <f t="shared" ref="KIU25" si="3842">KIS25*$C$25</f>
        <v>7.8142177486043224E+61</v>
      </c>
      <c r="KIV25" s="369"/>
      <c r="KIW25" s="369">
        <f t="shared" ref="KIW25" si="3843">KIU25*$C$25</f>
        <v>8.0877153698054726E+61</v>
      </c>
      <c r="KIX25" s="369"/>
      <c r="KIY25" s="369">
        <f t="shared" ref="KIY25" si="3844">KIW25*$C$25</f>
        <v>8.3707854077486639E+61</v>
      </c>
      <c r="KIZ25" s="369"/>
      <c r="KJA25" s="369">
        <f t="shared" ref="KJA25" si="3845">KIY25*$C$25</f>
        <v>8.6637628970198665E+61</v>
      </c>
      <c r="KJB25" s="369"/>
      <c r="KJC25" s="369">
        <f t="shared" ref="KJC25" si="3846">KJA25*$C$25</f>
        <v>8.9669945984155614E+61</v>
      </c>
      <c r="KJD25" s="369"/>
      <c r="KJE25" s="369">
        <f t="shared" ref="KJE25" si="3847">KJC25*$C$25</f>
        <v>9.2808394093601057E+61</v>
      </c>
      <c r="KJF25" s="369"/>
      <c r="KJG25" s="369">
        <f t="shared" ref="KJG25" si="3848">KJE25*$C$25</f>
        <v>9.6056687886877087E+61</v>
      </c>
      <c r="KJH25" s="369"/>
      <c r="KJI25" s="369">
        <f t="shared" ref="KJI25" si="3849">KJG25*$C$25</f>
        <v>9.9418671962917774E+61</v>
      </c>
      <c r="KJJ25" s="369"/>
      <c r="KJK25" s="369">
        <f t="shared" ref="KJK25" si="3850">KJI25*$C$25</f>
        <v>1.028983254816199E+62</v>
      </c>
      <c r="KJL25" s="369"/>
      <c r="KJM25" s="369">
        <f t="shared" ref="KJM25" si="3851">KJK25*$C$25</f>
        <v>1.0649976687347658E+62</v>
      </c>
      <c r="KJN25" s="369"/>
      <c r="KJO25" s="369">
        <f t="shared" ref="KJO25" si="3852">KJM25*$C$25</f>
        <v>1.1022725871404826E+62</v>
      </c>
      <c r="KJP25" s="369"/>
      <c r="KJQ25" s="369">
        <f t="shared" ref="KJQ25" si="3853">KJO25*$C$25</f>
        <v>1.1408521276903995E+62</v>
      </c>
      <c r="KJR25" s="369"/>
      <c r="KJS25" s="369">
        <f t="shared" ref="KJS25" si="3854">KJQ25*$C$25</f>
        <v>1.1807819521595633E+62</v>
      </c>
      <c r="KJT25" s="369"/>
      <c r="KJU25" s="369">
        <f t="shared" ref="KJU25" si="3855">KJS25*$C$25</f>
        <v>1.2221093204851479E+62</v>
      </c>
      <c r="KJV25" s="369"/>
      <c r="KJW25" s="369">
        <f t="shared" ref="KJW25" si="3856">KJU25*$C$25</f>
        <v>1.264883146702128E+62</v>
      </c>
      <c r="KJX25" s="369"/>
      <c r="KJY25" s="369">
        <f t="shared" ref="KJY25" si="3857">KJW25*$C$25</f>
        <v>1.3091540568367023E+62</v>
      </c>
      <c r="KJZ25" s="369"/>
      <c r="KKA25" s="369">
        <f t="shared" ref="KKA25" si="3858">KJY25*$C$25</f>
        <v>1.3549744488259868E+62</v>
      </c>
      <c r="KKB25" s="369"/>
      <c r="KKC25" s="369">
        <f t="shared" ref="KKC25" si="3859">KKA25*$C$25</f>
        <v>1.4023985545348963E+62</v>
      </c>
      <c r="KKD25" s="369"/>
      <c r="KKE25" s="369">
        <f t="shared" ref="KKE25" si="3860">KKC25*$C$25</f>
        <v>1.4514825039436176E+62</v>
      </c>
      <c r="KKF25" s="369"/>
      <c r="KKG25" s="369">
        <f t="shared" ref="KKG25" si="3861">KKE25*$C$25</f>
        <v>1.502284391581644E+62</v>
      </c>
      <c r="KKH25" s="369"/>
      <c r="KKI25" s="369">
        <f t="shared" ref="KKI25" si="3862">KKG25*$C$25</f>
        <v>1.5548643452870013E+62</v>
      </c>
      <c r="KKJ25" s="369"/>
      <c r="KKK25" s="369">
        <f t="shared" ref="KKK25" si="3863">KKI25*$C$25</f>
        <v>1.6092845973720461E+62</v>
      </c>
      <c r="KKL25" s="369"/>
      <c r="KKM25" s="369">
        <f t="shared" ref="KKM25" si="3864">KKK25*$C$25</f>
        <v>1.6656095582800675E+62</v>
      </c>
      <c r="KKN25" s="369"/>
      <c r="KKO25" s="369">
        <f t="shared" ref="KKO25" si="3865">KKM25*$C$25</f>
        <v>1.7239058928198698E+62</v>
      </c>
      <c r="KKP25" s="369"/>
      <c r="KKQ25" s="369">
        <f t="shared" ref="KKQ25" si="3866">KKO25*$C$25</f>
        <v>1.784242599068565E+62</v>
      </c>
      <c r="KKR25" s="369"/>
      <c r="KKS25" s="369">
        <f t="shared" ref="KKS25" si="3867">KKQ25*$C$25</f>
        <v>1.8466910900359646E+62</v>
      </c>
      <c r="KKT25" s="369"/>
      <c r="KKU25" s="369">
        <f t="shared" ref="KKU25" si="3868">KKS25*$C$25</f>
        <v>1.9113252781872232E+62</v>
      </c>
      <c r="KKV25" s="369"/>
      <c r="KKW25" s="369">
        <f t="shared" ref="KKW25" si="3869">KKU25*$C$25</f>
        <v>1.9782216629237759E+62</v>
      </c>
      <c r="KKX25" s="369"/>
      <c r="KKY25" s="369">
        <f t="shared" ref="KKY25" si="3870">KKW25*$C$25</f>
        <v>2.0474594211261079E+62</v>
      </c>
      <c r="KKZ25" s="369"/>
      <c r="KLA25" s="369">
        <f t="shared" ref="KLA25" si="3871">KKY25*$C$25</f>
        <v>2.1191205008655213E+62</v>
      </c>
      <c r="KLB25" s="369"/>
      <c r="KLC25" s="369">
        <f t="shared" ref="KLC25" si="3872">KLA25*$C$25</f>
        <v>2.1932897183958142E+62</v>
      </c>
      <c r="KLD25" s="369"/>
      <c r="KLE25" s="369">
        <f t="shared" ref="KLE25" si="3873">KLC25*$C$25</f>
        <v>2.2700548585396674E+62</v>
      </c>
      <c r="KLF25" s="369"/>
      <c r="KLG25" s="369">
        <f t="shared" ref="KLG25" si="3874">KLE25*$C$25</f>
        <v>2.3495067785885555E+62</v>
      </c>
      <c r="KLH25" s="369"/>
      <c r="KLI25" s="369">
        <f t="shared" ref="KLI25" si="3875">KLG25*$C$25</f>
        <v>2.4317395158391548E+62</v>
      </c>
      <c r="KLJ25" s="369"/>
      <c r="KLK25" s="369">
        <f t="shared" ref="KLK25" si="3876">KLI25*$C$25</f>
        <v>2.5168503988935251E+62</v>
      </c>
      <c r="KLL25" s="369"/>
      <c r="KLM25" s="369">
        <f t="shared" ref="KLM25" si="3877">KLK25*$C$25</f>
        <v>2.6049401628547984E+62</v>
      </c>
      <c r="KLN25" s="369"/>
      <c r="KLO25" s="369">
        <f t="shared" ref="KLO25" si="3878">KLM25*$C$25</f>
        <v>2.6961130685547161E+62</v>
      </c>
      <c r="KLP25" s="369"/>
      <c r="KLQ25" s="369">
        <f t="shared" ref="KLQ25" si="3879">KLO25*$C$25</f>
        <v>2.7904770259541309E+62</v>
      </c>
      <c r="KLR25" s="369"/>
      <c r="KLS25" s="369">
        <f t="shared" ref="KLS25" si="3880">KLQ25*$C$25</f>
        <v>2.8881437218625254E+62</v>
      </c>
      <c r="KLT25" s="369"/>
      <c r="KLU25" s="369">
        <f t="shared" ref="KLU25" si="3881">KLS25*$C$25</f>
        <v>2.9892287521277135E+62</v>
      </c>
      <c r="KLV25" s="369"/>
      <c r="KLW25" s="369">
        <f t="shared" ref="KLW25" si="3882">KLU25*$C$25</f>
        <v>3.0938517584521833E+62</v>
      </c>
      <c r="KLX25" s="369"/>
      <c r="KLY25" s="369">
        <f t="shared" ref="KLY25" si="3883">KLW25*$C$25</f>
        <v>3.2021365699980095E+62</v>
      </c>
      <c r="KLZ25" s="369"/>
      <c r="KMA25" s="369">
        <f t="shared" ref="KMA25" si="3884">KLY25*$C$25</f>
        <v>3.3142113499479394E+62</v>
      </c>
      <c r="KMB25" s="369"/>
      <c r="KMC25" s="369">
        <f t="shared" ref="KMC25" si="3885">KMA25*$C$25</f>
        <v>3.4302087471961169E+62</v>
      </c>
      <c r="KMD25" s="369"/>
      <c r="KME25" s="369">
        <f t="shared" ref="KME25" si="3886">KMC25*$C$25</f>
        <v>3.5502660533479809E+62</v>
      </c>
      <c r="KMF25" s="369"/>
      <c r="KMG25" s="369">
        <f t="shared" ref="KMG25" si="3887">KME25*$C$25</f>
        <v>3.67452536521516E+62</v>
      </c>
      <c r="KMH25" s="369"/>
      <c r="KMI25" s="369">
        <f t="shared" ref="KMI25" si="3888">KMG25*$C$25</f>
        <v>3.8031337529976904E+62</v>
      </c>
      <c r="KMJ25" s="369"/>
      <c r="KMK25" s="369">
        <f t="shared" ref="KMK25" si="3889">KMI25*$C$25</f>
        <v>3.9362434343526095E+62</v>
      </c>
      <c r="KML25" s="369"/>
      <c r="KMM25" s="369">
        <f t="shared" ref="KMM25" si="3890">KMK25*$C$25</f>
        <v>4.0740119545549506E+62</v>
      </c>
      <c r="KMN25" s="369"/>
      <c r="KMO25" s="369">
        <f t="shared" ref="KMO25" si="3891">KMM25*$C$25</f>
        <v>4.2166023729643735E+62</v>
      </c>
      <c r="KMP25" s="369"/>
      <c r="KMQ25" s="369">
        <f t="shared" ref="KMQ25" si="3892">KMO25*$C$25</f>
        <v>4.3641834560181267E+62</v>
      </c>
      <c r="KMR25" s="369"/>
      <c r="KMS25" s="369">
        <f t="shared" ref="KMS25" si="3893">KMQ25*$C$25</f>
        <v>4.5169298769787608E+62</v>
      </c>
      <c r="KMT25" s="369"/>
      <c r="KMU25" s="369">
        <f t="shared" ref="KMU25" si="3894">KMS25*$C$25</f>
        <v>4.6750224226730173E+62</v>
      </c>
      <c r="KMV25" s="369"/>
      <c r="KMW25" s="369">
        <f t="shared" ref="KMW25" si="3895">KMU25*$C$25</f>
        <v>4.8386482074665721E+62</v>
      </c>
      <c r="KMX25" s="369"/>
      <c r="KMY25" s="369">
        <f t="shared" ref="KMY25" si="3896">KMW25*$C$25</f>
        <v>5.0080008947279018E+62</v>
      </c>
      <c r="KMZ25" s="369"/>
      <c r="KNA25" s="369">
        <f t="shared" ref="KNA25" si="3897">KMY25*$C$25</f>
        <v>5.1832809260433781E+62</v>
      </c>
      <c r="KNB25" s="369"/>
      <c r="KNC25" s="369">
        <f t="shared" ref="KNC25" si="3898">KNA25*$C$25</f>
        <v>5.3646957584548958E+62</v>
      </c>
      <c r="KND25" s="369"/>
      <c r="KNE25" s="369">
        <f t="shared" ref="KNE25" si="3899">KNC25*$C$25</f>
        <v>5.552460110000817E+62</v>
      </c>
      <c r="KNF25" s="369"/>
      <c r="KNG25" s="369">
        <f t="shared" ref="KNG25" si="3900">KNE25*$C$25</f>
        <v>5.7467962138508454E+62</v>
      </c>
      <c r="KNH25" s="369"/>
      <c r="KNI25" s="369">
        <f t="shared" ref="KNI25" si="3901">KNG25*$C$25</f>
        <v>5.9479340813356247E+62</v>
      </c>
      <c r="KNJ25" s="369"/>
      <c r="KNK25" s="369">
        <f t="shared" ref="KNK25" si="3902">KNI25*$C$25</f>
        <v>6.1561117741823713E+62</v>
      </c>
      <c r="KNL25" s="369"/>
      <c r="KNM25" s="369">
        <f t="shared" ref="KNM25" si="3903">KNK25*$C$25</f>
        <v>6.3715756862787542E+62</v>
      </c>
      <c r="KNN25" s="369"/>
      <c r="KNO25" s="369">
        <f t="shared" ref="KNO25" si="3904">KNM25*$C$25</f>
        <v>6.5945808352985101E+62</v>
      </c>
      <c r="KNP25" s="369"/>
      <c r="KNQ25" s="369">
        <f t="shared" ref="KNQ25" si="3905">KNO25*$C$25</f>
        <v>6.8253911645339571E+62</v>
      </c>
      <c r="KNR25" s="369"/>
      <c r="KNS25" s="369">
        <f t="shared" ref="KNS25" si="3906">KNQ25*$C$25</f>
        <v>7.0642798552926451E+62</v>
      </c>
      <c r="KNT25" s="369"/>
      <c r="KNU25" s="369">
        <f t="shared" ref="KNU25" si="3907">KNS25*$C$25</f>
        <v>7.311529650227887E+62</v>
      </c>
      <c r="KNV25" s="369"/>
      <c r="KNW25" s="369">
        <f t="shared" ref="KNW25" si="3908">KNU25*$C$25</f>
        <v>7.5674331879858627E+62</v>
      </c>
      <c r="KNX25" s="369"/>
      <c r="KNY25" s="369">
        <f t="shared" ref="KNY25" si="3909">KNW25*$C$25</f>
        <v>7.8322933495653671E+62</v>
      </c>
      <c r="KNZ25" s="369"/>
      <c r="KOA25" s="369">
        <f t="shared" ref="KOA25" si="3910">KNY25*$C$25</f>
        <v>8.106423616800154E+62</v>
      </c>
      <c r="KOB25" s="369"/>
      <c r="KOC25" s="369">
        <f t="shared" ref="KOC25" si="3911">KOA25*$C$25</f>
        <v>8.3901484433881581E+62</v>
      </c>
      <c r="KOD25" s="369"/>
      <c r="KOE25" s="369">
        <f t="shared" ref="KOE25" si="3912">KOC25*$C$25</f>
        <v>8.6838036389067438E+62</v>
      </c>
      <c r="KOF25" s="369"/>
      <c r="KOG25" s="369">
        <f t="shared" ref="KOG25" si="3913">KOE25*$C$25</f>
        <v>8.98773676626848E+62</v>
      </c>
      <c r="KOH25" s="369"/>
      <c r="KOI25" s="369">
        <f t="shared" ref="KOI25" si="3914">KOG25*$C$25</f>
        <v>9.3023075530878759E+62</v>
      </c>
      <c r="KOJ25" s="369"/>
      <c r="KOK25" s="369">
        <f t="shared" ref="KOK25" si="3915">KOI25*$C$25</f>
        <v>9.62788831744595E+62</v>
      </c>
      <c r="KOL25" s="369"/>
      <c r="KOM25" s="369">
        <f t="shared" ref="KOM25" si="3916">KOK25*$C$25</f>
        <v>9.9648644085565575E+62</v>
      </c>
      <c r="KON25" s="369"/>
      <c r="KOO25" s="369">
        <f t="shared" ref="KOO25" si="3917">KOM25*$C$25</f>
        <v>1.0313634662856036E+63</v>
      </c>
      <c r="KOP25" s="369"/>
      <c r="KOQ25" s="369">
        <f t="shared" ref="KOQ25" si="3918">KOO25*$C$25</f>
        <v>1.0674611876055997E+63</v>
      </c>
      <c r="KOR25" s="369"/>
      <c r="KOS25" s="369">
        <f t="shared" ref="KOS25" si="3919">KOQ25*$C$25</f>
        <v>1.1048223291717957E+63</v>
      </c>
      <c r="KOT25" s="369"/>
      <c r="KOU25" s="369">
        <f t="shared" ref="KOU25" si="3920">KOS25*$C$25</f>
        <v>1.1434911106928083E+63</v>
      </c>
      <c r="KOV25" s="369"/>
      <c r="KOW25" s="369">
        <f t="shared" ref="KOW25" si="3921">KOU25*$C$25</f>
        <v>1.1835132995670565E+63</v>
      </c>
      <c r="KOX25" s="369"/>
      <c r="KOY25" s="369">
        <f t="shared" ref="KOY25" si="3922">KOW25*$C$25</f>
        <v>1.2249362650519033E+63</v>
      </c>
      <c r="KOZ25" s="369"/>
      <c r="KPA25" s="369">
        <f t="shared" ref="KPA25" si="3923">KOY25*$C$25</f>
        <v>1.2678090343287198E+63</v>
      </c>
      <c r="KPB25" s="369"/>
      <c r="KPC25" s="369">
        <f t="shared" ref="KPC25" si="3924">KPA25*$C$25</f>
        <v>1.3121823505302248E+63</v>
      </c>
      <c r="KPD25" s="369"/>
      <c r="KPE25" s="369">
        <f t="shared" ref="KPE25" si="3925">KPC25*$C$25</f>
        <v>1.3581087327987825E+63</v>
      </c>
      <c r="KPF25" s="369"/>
      <c r="KPG25" s="369">
        <f t="shared" ref="KPG25" si="3926">KPE25*$C$25</f>
        <v>1.4056425384467398E+63</v>
      </c>
      <c r="KPH25" s="369"/>
      <c r="KPI25" s="369">
        <f t="shared" ref="KPI25" si="3927">KPG25*$C$25</f>
        <v>1.4548400272923755E+63</v>
      </c>
      <c r="KPJ25" s="369"/>
      <c r="KPK25" s="369">
        <f t="shared" ref="KPK25" si="3928">KPI25*$C$25</f>
        <v>1.5057594282476085E+63</v>
      </c>
      <c r="KPL25" s="369"/>
      <c r="KPM25" s="369">
        <f t="shared" ref="KPM25" si="3929">KPK25*$C$25</f>
        <v>1.5584610082362747E+63</v>
      </c>
      <c r="KPN25" s="369"/>
      <c r="KPO25" s="369">
        <f t="shared" ref="KPO25" si="3930">KPM25*$C$25</f>
        <v>1.6130071435245442E+63</v>
      </c>
      <c r="KPP25" s="369"/>
      <c r="KPQ25" s="369">
        <f t="shared" ref="KPQ25" si="3931">KPO25*$C$25</f>
        <v>1.6694623935479033E+63</v>
      </c>
      <c r="KPR25" s="369"/>
      <c r="KPS25" s="369">
        <f t="shared" ref="KPS25" si="3932">KPQ25*$C$25</f>
        <v>1.7278935773220796E+63</v>
      </c>
      <c r="KPT25" s="369"/>
      <c r="KPU25" s="369">
        <f t="shared" ref="KPU25" si="3933">KPS25*$C$25</f>
        <v>1.7883698525283524E+63</v>
      </c>
      <c r="KPV25" s="369"/>
      <c r="KPW25" s="369">
        <f t="shared" ref="KPW25" si="3934">KPU25*$C$25</f>
        <v>1.8509627973668446E+63</v>
      </c>
      <c r="KPX25" s="369"/>
      <c r="KPY25" s="369">
        <f t="shared" ref="KPY25" si="3935">KPW25*$C$25</f>
        <v>1.9157464952746839E+63</v>
      </c>
      <c r="KPZ25" s="369"/>
      <c r="KQA25" s="369">
        <f t="shared" ref="KQA25" si="3936">KPY25*$C$25</f>
        <v>1.9827976226092976E+63</v>
      </c>
      <c r="KQB25" s="369"/>
      <c r="KQC25" s="369">
        <f t="shared" ref="KQC25" si="3937">KQA25*$C$25</f>
        <v>2.0521955394006228E+63</v>
      </c>
      <c r="KQD25" s="369"/>
      <c r="KQE25" s="369">
        <f t="shared" ref="KQE25" si="3938">KQC25*$C$25</f>
        <v>2.1240223832796443E+63</v>
      </c>
      <c r="KQF25" s="369"/>
      <c r="KQG25" s="369">
        <f t="shared" ref="KQG25" si="3939">KQE25*$C$25</f>
        <v>2.1983631666944318E+63</v>
      </c>
      <c r="KQH25" s="369"/>
      <c r="KQI25" s="369">
        <f t="shared" ref="KQI25" si="3940">KQG25*$C$25</f>
        <v>2.2753058775287368E+63</v>
      </c>
      <c r="KQJ25" s="369"/>
      <c r="KQK25" s="369">
        <f t="shared" ref="KQK25" si="3941">KQI25*$C$25</f>
        <v>2.3549415832422426E+63</v>
      </c>
      <c r="KQL25" s="369"/>
      <c r="KQM25" s="369">
        <f t="shared" ref="KQM25" si="3942">KQK25*$C$25</f>
        <v>2.437364538655721E+63</v>
      </c>
      <c r="KQN25" s="369"/>
      <c r="KQO25" s="369">
        <f t="shared" ref="KQO25" si="3943">KQM25*$C$25</f>
        <v>2.5226722975086709E+63</v>
      </c>
      <c r="KQP25" s="369"/>
      <c r="KQQ25" s="369">
        <f t="shared" ref="KQQ25" si="3944">KQO25*$C$25</f>
        <v>2.6109658279214743E+63</v>
      </c>
      <c r="KQR25" s="369"/>
      <c r="KQS25" s="369">
        <f t="shared" ref="KQS25" si="3945">KQQ25*$C$25</f>
        <v>2.7023496318987256E+63</v>
      </c>
      <c r="KQT25" s="369"/>
      <c r="KQU25" s="369">
        <f t="shared" ref="KQU25" si="3946">KQS25*$C$25</f>
        <v>2.7969318690151807E+63</v>
      </c>
      <c r="KQV25" s="369"/>
      <c r="KQW25" s="369">
        <f t="shared" ref="KQW25" si="3947">KQU25*$C$25</f>
        <v>2.8948244844307118E+63</v>
      </c>
      <c r="KQX25" s="369"/>
      <c r="KQY25" s="369">
        <f t="shared" ref="KQY25" si="3948">KQW25*$C$25</f>
        <v>2.9961433413857863E+63</v>
      </c>
      <c r="KQZ25" s="369"/>
      <c r="KRA25" s="369">
        <f t="shared" ref="KRA25" si="3949">KQY25*$C$25</f>
        <v>3.1010083583342886E+63</v>
      </c>
      <c r="KRB25" s="369"/>
      <c r="KRC25" s="369">
        <f t="shared" ref="KRC25" si="3950">KRA25*$C$25</f>
        <v>3.2095436508759885E+63</v>
      </c>
      <c r="KRD25" s="369"/>
      <c r="KRE25" s="369">
        <f t="shared" ref="KRE25" si="3951">KRC25*$C$25</f>
        <v>3.3218776786566476E+63</v>
      </c>
      <c r="KRF25" s="369"/>
      <c r="KRG25" s="369">
        <f t="shared" ref="KRG25" si="3952">KRE25*$C$25</f>
        <v>3.4381433974096303E+63</v>
      </c>
      <c r="KRH25" s="369"/>
      <c r="KRI25" s="369">
        <f t="shared" ref="KRI25" si="3953">KRG25*$C$25</f>
        <v>3.5584784163189671E+63</v>
      </c>
      <c r="KRJ25" s="369"/>
      <c r="KRK25" s="369">
        <f t="shared" ref="KRK25" si="3954">KRI25*$C$25</f>
        <v>3.6830251608901304E+63</v>
      </c>
      <c r="KRL25" s="369"/>
      <c r="KRM25" s="369">
        <f t="shared" ref="KRM25" si="3955">KRK25*$C$25</f>
        <v>3.8119310415212848E+63</v>
      </c>
      <c r="KRN25" s="369"/>
      <c r="KRO25" s="369">
        <f t="shared" ref="KRO25" si="3956">KRM25*$C$25</f>
        <v>3.9453486279745292E+63</v>
      </c>
      <c r="KRP25" s="369"/>
      <c r="KRQ25" s="369">
        <f t="shared" ref="KRQ25" si="3957">KRO25*$C$25</f>
        <v>4.0834358299536371E+63</v>
      </c>
      <c r="KRR25" s="369"/>
      <c r="KRS25" s="369">
        <f t="shared" ref="KRS25" si="3958">KRQ25*$C$25</f>
        <v>4.2263560840020144E+63</v>
      </c>
      <c r="KRT25" s="369"/>
      <c r="KRU25" s="369">
        <f t="shared" ref="KRU25" si="3959">KRS25*$C$25</f>
        <v>4.3742785469420847E+63</v>
      </c>
      <c r="KRV25" s="369"/>
      <c r="KRW25" s="369">
        <f t="shared" ref="KRW25" si="3960">KRU25*$C$25</f>
        <v>4.5273782960850572E+63</v>
      </c>
      <c r="KRX25" s="369"/>
      <c r="KRY25" s="369">
        <f t="shared" ref="KRY25" si="3961">KRW25*$C$25</f>
        <v>4.6858365364480338E+63</v>
      </c>
      <c r="KRZ25" s="369"/>
      <c r="KSA25" s="369">
        <f t="shared" ref="KSA25" si="3962">KRY25*$C$25</f>
        <v>4.8498408152237145E+63</v>
      </c>
      <c r="KSB25" s="369"/>
      <c r="KSC25" s="369">
        <f t="shared" ref="KSC25" si="3963">KSA25*$C$25</f>
        <v>5.0195852437565443E+63</v>
      </c>
      <c r="KSD25" s="369"/>
      <c r="KSE25" s="369">
        <f t="shared" ref="KSE25" si="3964">KSC25*$C$25</f>
        <v>5.1952707272880231E+63</v>
      </c>
      <c r="KSF25" s="369"/>
      <c r="KSG25" s="369">
        <f t="shared" ref="KSG25" si="3965">KSE25*$C$25</f>
        <v>5.3771052027431036E+63</v>
      </c>
      <c r="KSH25" s="369"/>
      <c r="KSI25" s="369">
        <f t="shared" ref="KSI25" si="3966">KSG25*$C$25</f>
        <v>5.5653038848391117E+63</v>
      </c>
      <c r="KSJ25" s="369"/>
      <c r="KSK25" s="369">
        <f t="shared" ref="KSK25" si="3967">KSI25*$C$25</f>
        <v>5.7600895208084801E+63</v>
      </c>
      <c r="KSL25" s="369"/>
      <c r="KSM25" s="369">
        <f t="shared" ref="KSM25" si="3968">KSK25*$C$25</f>
        <v>5.9616926540367763E+63</v>
      </c>
      <c r="KSN25" s="369"/>
      <c r="KSO25" s="369">
        <f t="shared" ref="KSO25" si="3969">KSM25*$C$25</f>
        <v>6.170351896928063E+63</v>
      </c>
      <c r="KSP25" s="369"/>
      <c r="KSQ25" s="369">
        <f t="shared" ref="KSQ25" si="3970">KSO25*$C$25</f>
        <v>6.3863142133205445E+63</v>
      </c>
      <c r="KSR25" s="369"/>
      <c r="KSS25" s="369">
        <f t="shared" ref="KSS25" si="3971">KSQ25*$C$25</f>
        <v>6.6098352107867624E+63</v>
      </c>
      <c r="KST25" s="369"/>
      <c r="KSU25" s="369">
        <f t="shared" ref="KSU25" si="3972">KSS25*$C$25</f>
        <v>6.8411794431642985E+63</v>
      </c>
      <c r="KSV25" s="369"/>
      <c r="KSW25" s="369">
        <f t="shared" ref="KSW25" si="3973">KSU25*$C$25</f>
        <v>7.0806207236750482E+63</v>
      </c>
      <c r="KSX25" s="369"/>
      <c r="KSY25" s="369">
        <f t="shared" ref="KSY25" si="3974">KSW25*$C$25</f>
        <v>7.3284424490036738E+63</v>
      </c>
      <c r="KSZ25" s="369"/>
      <c r="KTA25" s="369">
        <f t="shared" ref="KTA25" si="3975">KSY25*$C$25</f>
        <v>7.584937934718802E+63</v>
      </c>
      <c r="KTB25" s="369"/>
      <c r="KTC25" s="369">
        <f t="shared" ref="KTC25" si="3976">KTA25*$C$25</f>
        <v>7.850410762433959E+63</v>
      </c>
      <c r="KTD25" s="369"/>
      <c r="KTE25" s="369">
        <f t="shared" ref="KTE25" si="3977">KTC25*$C$25</f>
        <v>8.1251751391191467E+63</v>
      </c>
      <c r="KTF25" s="369"/>
      <c r="KTG25" s="369">
        <f t="shared" ref="KTG25" si="3978">KTE25*$C$25</f>
        <v>8.4095562689883159E+63</v>
      </c>
      <c r="KTH25" s="369"/>
      <c r="KTI25" s="369">
        <f t="shared" ref="KTI25" si="3979">KTG25*$C$25</f>
        <v>8.703890738402906E+63</v>
      </c>
      <c r="KTJ25" s="369"/>
      <c r="KTK25" s="369">
        <f t="shared" ref="KTK25" si="3980">KTI25*$C$25</f>
        <v>9.0085269142470074E+63</v>
      </c>
      <c r="KTL25" s="369"/>
      <c r="KTM25" s="369">
        <f t="shared" ref="KTM25" si="3981">KTK25*$C$25</f>
        <v>9.3238253562456516E+63</v>
      </c>
      <c r="KTN25" s="369"/>
      <c r="KTO25" s="369">
        <f t="shared" ref="KTO25" si="3982">KTM25*$C$25</f>
        <v>9.6501592437142493E+63</v>
      </c>
      <c r="KTP25" s="369"/>
      <c r="KTQ25" s="369">
        <f t="shared" ref="KTQ25" si="3983">KTO25*$C$25</f>
        <v>9.9879148172442478E+63</v>
      </c>
      <c r="KTR25" s="369"/>
      <c r="KTS25" s="369">
        <f t="shared" ref="KTS25" si="3984">KTQ25*$C$25</f>
        <v>1.0337491835847795E+64</v>
      </c>
      <c r="KTT25" s="369"/>
      <c r="KTU25" s="369">
        <f t="shared" ref="KTU25" si="3985">KTS25*$C$25</f>
        <v>1.0699304050102467E+64</v>
      </c>
      <c r="KTV25" s="369"/>
      <c r="KTW25" s="369">
        <f t="shared" ref="KTW25" si="3986">KTU25*$C$25</f>
        <v>1.1073779691856052E+64</v>
      </c>
      <c r="KTX25" s="369"/>
      <c r="KTY25" s="369">
        <f t="shared" ref="KTY25" si="3987">KTW25*$C$25</f>
        <v>1.1461361981071013E+64</v>
      </c>
      <c r="KTZ25" s="369"/>
      <c r="KUA25" s="369">
        <f t="shared" ref="KUA25" si="3988">KTY25*$C$25</f>
        <v>1.1862509650408498E+64</v>
      </c>
      <c r="KUB25" s="369"/>
      <c r="KUC25" s="369">
        <f t="shared" ref="KUC25" si="3989">KUA25*$C$25</f>
        <v>1.2277697488172794E+64</v>
      </c>
      <c r="KUD25" s="369"/>
      <c r="KUE25" s="369">
        <f t="shared" ref="KUE25" si="3990">KUC25*$C$25</f>
        <v>1.2707416900258841E+64</v>
      </c>
      <c r="KUF25" s="369"/>
      <c r="KUG25" s="369">
        <f t="shared" ref="KUG25" si="3991">KUE25*$C$25</f>
        <v>1.31521764917679E+64</v>
      </c>
      <c r="KUH25" s="369"/>
      <c r="KUI25" s="369">
        <f t="shared" ref="KUI25" si="3992">KUG25*$C$25</f>
        <v>1.3612502668979775E+64</v>
      </c>
      <c r="KUJ25" s="369"/>
      <c r="KUK25" s="369">
        <f t="shared" ref="KUK25" si="3993">KUI25*$C$25</f>
        <v>1.4088940262394066E+64</v>
      </c>
      <c r="KUL25" s="369"/>
      <c r="KUM25" s="369">
        <f t="shared" ref="KUM25" si="3994">KUK25*$C$25</f>
        <v>1.4582053171577857E+64</v>
      </c>
      <c r="KUN25" s="369"/>
      <c r="KUO25" s="369">
        <f t="shared" ref="KUO25" si="3995">KUM25*$C$25</f>
        <v>1.5092425032583082E+64</v>
      </c>
      <c r="KUP25" s="369"/>
      <c r="KUQ25" s="369">
        <f t="shared" ref="KUQ25" si="3996">KUO25*$C$25</f>
        <v>1.5620659908723488E+64</v>
      </c>
      <c r="KUR25" s="369"/>
      <c r="KUS25" s="369">
        <f t="shared" ref="KUS25" si="3997">KUQ25*$C$25</f>
        <v>1.6167383005528808E+64</v>
      </c>
      <c r="KUT25" s="369"/>
      <c r="KUU25" s="369">
        <f t="shared" ref="KUU25" si="3998">KUS25*$C$25</f>
        <v>1.6733241410722316E+64</v>
      </c>
      <c r="KUV25" s="369"/>
      <c r="KUW25" s="369">
        <f t="shared" ref="KUW25" si="3999">KUU25*$C$25</f>
        <v>1.7318904860097596E+64</v>
      </c>
      <c r="KUX25" s="369"/>
      <c r="KUY25" s="369">
        <f t="shared" ref="KUY25" si="4000">KUW25*$C$25</f>
        <v>1.7925066530201011E+64</v>
      </c>
      <c r="KUZ25" s="369"/>
      <c r="KVA25" s="369">
        <f t="shared" ref="KVA25" si="4001">KUY25*$C$25</f>
        <v>1.8552443858758044E+64</v>
      </c>
      <c r="KVB25" s="369"/>
      <c r="KVC25" s="369">
        <f t="shared" ref="KVC25" si="4002">KVA25*$C$25</f>
        <v>1.9201779393814575E+64</v>
      </c>
      <c r="KVD25" s="369"/>
      <c r="KVE25" s="369">
        <f t="shared" ref="KVE25" si="4003">KVC25*$C$25</f>
        <v>1.9873841672598083E+64</v>
      </c>
      <c r="KVF25" s="369"/>
      <c r="KVG25" s="369">
        <f t="shared" ref="KVG25" si="4004">KVE25*$C$25</f>
        <v>2.0569426131139014E+64</v>
      </c>
      <c r="KVH25" s="369"/>
      <c r="KVI25" s="369">
        <f t="shared" ref="KVI25" si="4005">KVG25*$C$25</f>
        <v>2.1289356045728878E+64</v>
      </c>
      <c r="KVJ25" s="369"/>
      <c r="KVK25" s="369">
        <f t="shared" ref="KVK25" si="4006">KVI25*$C$25</f>
        <v>2.2034483507329389E+64</v>
      </c>
      <c r="KVL25" s="369"/>
      <c r="KVM25" s="369">
        <f t="shared" ref="KVM25" si="4007">KVK25*$C$25</f>
        <v>2.2805690430085917E+64</v>
      </c>
      <c r="KVN25" s="369"/>
      <c r="KVO25" s="369">
        <f t="shared" ref="KVO25" si="4008">KVM25*$C$25</f>
        <v>2.3603889595138921E+64</v>
      </c>
      <c r="KVP25" s="369"/>
      <c r="KVQ25" s="369">
        <f t="shared" ref="KVQ25" si="4009">KVO25*$C$25</f>
        <v>2.4430025730968782E+64</v>
      </c>
      <c r="KVR25" s="369"/>
      <c r="KVS25" s="369">
        <f t="shared" ref="KVS25" si="4010">KVQ25*$C$25</f>
        <v>2.5285076631552687E+64</v>
      </c>
      <c r="KVT25" s="369"/>
      <c r="KVU25" s="369">
        <f t="shared" ref="KVU25" si="4011">KVS25*$C$25</f>
        <v>2.6170054313657027E+64</v>
      </c>
      <c r="KVV25" s="369"/>
      <c r="KVW25" s="369">
        <f t="shared" ref="KVW25" si="4012">KVU25*$C$25</f>
        <v>2.7086006214635019E+64</v>
      </c>
      <c r="KVX25" s="369"/>
      <c r="KVY25" s="369">
        <f t="shared" ref="KVY25" si="4013">KVW25*$C$25</f>
        <v>2.8034016432147243E+64</v>
      </c>
      <c r="KVZ25" s="369"/>
      <c r="KWA25" s="369">
        <f t="shared" ref="KWA25" si="4014">KVY25*$C$25</f>
        <v>2.9015207007272392E+64</v>
      </c>
      <c r="KWB25" s="369"/>
      <c r="KWC25" s="369">
        <f t="shared" ref="KWC25" si="4015">KWA25*$C$25</f>
        <v>3.0030739252526921E+64</v>
      </c>
      <c r="KWD25" s="369"/>
      <c r="KWE25" s="369">
        <f t="shared" ref="KWE25" si="4016">KWC25*$C$25</f>
        <v>3.1081815126365363E+64</v>
      </c>
      <c r="KWF25" s="369"/>
      <c r="KWG25" s="369">
        <f t="shared" ref="KWG25" si="4017">KWE25*$C$25</f>
        <v>3.2169678655788148E+64</v>
      </c>
      <c r="KWH25" s="369"/>
      <c r="KWI25" s="369">
        <f t="shared" ref="KWI25" si="4018">KWG25*$C$25</f>
        <v>3.3295617408740729E+64</v>
      </c>
      <c r="KWJ25" s="369"/>
      <c r="KWK25" s="369">
        <f t="shared" ref="KWK25" si="4019">KWI25*$C$25</f>
        <v>3.4460964018046653E+64</v>
      </c>
      <c r="KWL25" s="369"/>
      <c r="KWM25" s="369">
        <f t="shared" ref="KWM25" si="4020">KWK25*$C$25</f>
        <v>3.5667097758678284E+64</v>
      </c>
      <c r="KWN25" s="369"/>
      <c r="KWO25" s="369">
        <f t="shared" ref="KWO25" si="4021">KWM25*$C$25</f>
        <v>3.6915446180232022E+64</v>
      </c>
      <c r="KWP25" s="369"/>
      <c r="KWQ25" s="369">
        <f t="shared" ref="KWQ25" si="4022">KWO25*$C$25</f>
        <v>3.820748679654014E+64</v>
      </c>
      <c r="KWR25" s="369"/>
      <c r="KWS25" s="369">
        <f t="shared" ref="KWS25" si="4023">KWQ25*$C$25</f>
        <v>3.9544748834419042E+64</v>
      </c>
      <c r="KWT25" s="369"/>
      <c r="KWU25" s="369">
        <f t="shared" ref="KWU25" si="4024">KWS25*$C$25</f>
        <v>4.0928815043623708E+64</v>
      </c>
      <c r="KWV25" s="369"/>
      <c r="KWW25" s="369">
        <f t="shared" ref="KWW25" si="4025">KWU25*$C$25</f>
        <v>4.2361323570150537E+64</v>
      </c>
      <c r="KWX25" s="369"/>
      <c r="KWY25" s="369">
        <f t="shared" ref="KWY25" si="4026">KWW25*$C$25</f>
        <v>4.38439698951058E+64</v>
      </c>
      <c r="KWZ25" s="369"/>
      <c r="KXA25" s="369">
        <f t="shared" ref="KXA25" si="4027">KWY25*$C$25</f>
        <v>4.5378508841434498E+64</v>
      </c>
      <c r="KXB25" s="369"/>
      <c r="KXC25" s="369">
        <f t="shared" ref="KXC25" si="4028">KXA25*$C$25</f>
        <v>4.69667566508847E+64</v>
      </c>
      <c r="KXD25" s="369"/>
      <c r="KXE25" s="369">
        <f t="shared" ref="KXE25" si="4029">KXC25*$C$25</f>
        <v>4.8610593133665662E+64</v>
      </c>
      <c r="KXF25" s="369"/>
      <c r="KXG25" s="369">
        <f t="shared" ref="KXG25" si="4030">KXE25*$C$25</f>
        <v>5.0311963893343954E+64</v>
      </c>
      <c r="KXH25" s="369"/>
      <c r="KXI25" s="369">
        <f t="shared" ref="KXI25" si="4031">KXG25*$C$25</f>
        <v>5.2072882629610987E+64</v>
      </c>
      <c r="KXJ25" s="369"/>
      <c r="KXK25" s="369">
        <f t="shared" ref="KXK25" si="4032">KXI25*$C$25</f>
        <v>5.3895433521647368E+64</v>
      </c>
      <c r="KXL25" s="369"/>
      <c r="KXM25" s="369">
        <f t="shared" ref="KXM25" si="4033">KXK25*$C$25</f>
        <v>5.578177369490502E+64</v>
      </c>
      <c r="KXN25" s="369"/>
      <c r="KXO25" s="369">
        <f t="shared" ref="KXO25" si="4034">KXM25*$C$25</f>
        <v>5.7734135774226693E+64</v>
      </c>
      <c r="KXP25" s="369"/>
      <c r="KXQ25" s="369">
        <f t="shared" ref="KXQ25" si="4035">KXO25*$C$25</f>
        <v>5.9754830526324623E+64</v>
      </c>
      <c r="KXR25" s="369"/>
      <c r="KXS25" s="369">
        <f t="shared" ref="KXS25" si="4036">KXQ25*$C$25</f>
        <v>6.184624959474598E+64</v>
      </c>
      <c r="KXT25" s="369"/>
      <c r="KXU25" s="369">
        <f t="shared" ref="KXU25" si="4037">KXS25*$C$25</f>
        <v>6.4010868330562081E+64</v>
      </c>
      <c r="KXV25" s="369"/>
      <c r="KXW25" s="369">
        <f t="shared" ref="KXW25" si="4038">KXU25*$C$25</f>
        <v>6.6251248722131747E+64</v>
      </c>
      <c r="KXX25" s="369"/>
      <c r="KXY25" s="369">
        <f t="shared" ref="KXY25" si="4039">KXW25*$C$25</f>
        <v>6.8570042427406347E+64</v>
      </c>
      <c r="KXZ25" s="369"/>
      <c r="KYA25" s="369">
        <f t="shared" ref="KYA25" si="4040">KXY25*$C$25</f>
        <v>7.096999391236556E+64</v>
      </c>
      <c r="KYB25" s="369"/>
      <c r="KYC25" s="369">
        <f t="shared" ref="KYC25" si="4041">KYA25*$C$25</f>
        <v>7.3453943699298354E+64</v>
      </c>
      <c r="KYD25" s="369"/>
      <c r="KYE25" s="369">
        <f t="shared" ref="KYE25" si="4042">KYC25*$C$25</f>
        <v>7.6024831728773788E+64</v>
      </c>
      <c r="KYF25" s="369"/>
      <c r="KYG25" s="369">
        <f t="shared" ref="KYG25" si="4043">KYE25*$C$25</f>
        <v>7.8685700839280862E+64</v>
      </c>
      <c r="KYH25" s="369"/>
      <c r="KYI25" s="369">
        <f t="shared" ref="KYI25" si="4044">KYG25*$C$25</f>
        <v>8.1439700368655681E+64</v>
      </c>
      <c r="KYJ25" s="369"/>
      <c r="KYK25" s="369">
        <f t="shared" ref="KYK25" si="4045">KYI25*$C$25</f>
        <v>8.4290089881558627E+64</v>
      </c>
      <c r="KYL25" s="369"/>
      <c r="KYM25" s="369">
        <f t="shared" ref="KYM25" si="4046">KYK25*$C$25</f>
        <v>8.7240243027413171E+64</v>
      </c>
      <c r="KYN25" s="369"/>
      <c r="KYO25" s="369">
        <f t="shared" ref="KYO25" si="4047">KYM25*$C$25</f>
        <v>9.029365153337262E+64</v>
      </c>
      <c r="KYP25" s="369"/>
      <c r="KYQ25" s="369">
        <f t="shared" ref="KYQ25" si="4048">KYO25*$C$25</f>
        <v>9.3453929337040654E+64</v>
      </c>
      <c r="KYR25" s="369"/>
      <c r="KYS25" s="369">
        <f t="shared" ref="KYS25" si="4049">KYQ25*$C$25</f>
        <v>9.6724816863837064E+64</v>
      </c>
      <c r="KYT25" s="369"/>
      <c r="KYU25" s="369">
        <f t="shared" ref="KYU25" si="4050">KYS25*$C$25</f>
        <v>1.0011018545407136E+65</v>
      </c>
      <c r="KYV25" s="369"/>
      <c r="KYW25" s="369">
        <f t="shared" ref="KYW25" si="4051">KYU25*$C$25</f>
        <v>1.0361404194496385E+65</v>
      </c>
      <c r="KYX25" s="369"/>
      <c r="KYY25" s="369">
        <f t="shared" ref="KYY25" si="4052">KYW25*$C$25</f>
        <v>1.0724053341303758E+65</v>
      </c>
      <c r="KYZ25" s="369"/>
      <c r="KZA25" s="369">
        <f t="shared" ref="KZA25" si="4053">KYY25*$C$25</f>
        <v>1.1099395208249388E+65</v>
      </c>
      <c r="KZB25" s="369"/>
      <c r="KZC25" s="369">
        <f t="shared" ref="KZC25" si="4054">KZA25*$C$25</f>
        <v>1.1487874040538116E+65</v>
      </c>
      <c r="KZD25" s="369"/>
      <c r="KZE25" s="369">
        <f t="shared" ref="KZE25" si="4055">KZC25*$C$25</f>
        <v>1.188994963195695E+65</v>
      </c>
      <c r="KZF25" s="369"/>
      <c r="KZG25" s="369">
        <f t="shared" ref="KZG25" si="4056">KZE25*$C$25</f>
        <v>1.2306097869075443E+65</v>
      </c>
      <c r="KZH25" s="369"/>
      <c r="KZI25" s="369">
        <f t="shared" ref="KZI25" si="4057">KZG25*$C$25</f>
        <v>1.2736811294493082E+65</v>
      </c>
      <c r="KZJ25" s="369"/>
      <c r="KZK25" s="369">
        <f t="shared" ref="KZK25" si="4058">KZI25*$C$25</f>
        <v>1.3182599689800338E+65</v>
      </c>
      <c r="KZL25" s="369"/>
      <c r="KZM25" s="369">
        <f t="shared" ref="KZM25" si="4059">KZK25*$C$25</f>
        <v>1.3643990678943348E+65</v>
      </c>
      <c r="KZN25" s="369"/>
      <c r="KZO25" s="369">
        <f t="shared" ref="KZO25" si="4060">KZM25*$C$25</f>
        <v>1.4121530352706365E+65</v>
      </c>
      <c r="KZP25" s="369"/>
      <c r="KZQ25" s="369">
        <f t="shared" ref="KZQ25" si="4061">KZO25*$C$25</f>
        <v>1.4615783915051087E+65</v>
      </c>
      <c r="KZR25" s="369"/>
      <c r="KZS25" s="369">
        <f t="shared" ref="KZS25" si="4062">KZQ25*$C$25</f>
        <v>1.5127336352077873E+65</v>
      </c>
      <c r="KZT25" s="369"/>
      <c r="KZU25" s="369">
        <f t="shared" ref="KZU25" si="4063">KZS25*$C$25</f>
        <v>1.5656793124400597E+65</v>
      </c>
      <c r="KZV25" s="369"/>
      <c r="KZW25" s="369">
        <f t="shared" ref="KZW25" si="4064">KZU25*$C$25</f>
        <v>1.6204780883754617E+65</v>
      </c>
      <c r="KZX25" s="369"/>
      <c r="KZY25" s="369">
        <f t="shared" ref="KZY25" si="4065">KZW25*$C$25</f>
        <v>1.6771948214686028E+65</v>
      </c>
      <c r="KZZ25" s="369"/>
      <c r="LAA25" s="369">
        <f t="shared" ref="LAA25" si="4066">KZY25*$C$25</f>
        <v>1.7358966402200036E+65</v>
      </c>
      <c r="LAB25" s="369"/>
      <c r="LAC25" s="369">
        <f t="shared" ref="LAC25" si="4067">LAA25*$C$25</f>
        <v>1.7966530226277036E+65</v>
      </c>
      <c r="LAD25" s="369"/>
      <c r="LAE25" s="369">
        <f t="shared" ref="LAE25" si="4068">LAC25*$C$25</f>
        <v>1.859535878419673E+65</v>
      </c>
      <c r="LAF25" s="369"/>
      <c r="LAG25" s="369">
        <f t="shared" ref="LAG25" si="4069">LAE25*$C$25</f>
        <v>1.9246196341643613E+65</v>
      </c>
      <c r="LAH25" s="369"/>
      <c r="LAI25" s="369">
        <f t="shared" ref="LAI25" si="4070">LAG25*$C$25</f>
        <v>1.9919813213601139E+65</v>
      </c>
      <c r="LAJ25" s="369"/>
      <c r="LAK25" s="369">
        <f t="shared" ref="LAK25" si="4071">LAI25*$C$25</f>
        <v>2.0617006676077178E+65</v>
      </c>
      <c r="LAL25" s="369"/>
      <c r="LAM25" s="369">
        <f t="shared" ref="LAM25" si="4072">LAK25*$C$25</f>
        <v>2.1338601909739877E+65</v>
      </c>
      <c r="LAN25" s="369"/>
      <c r="LAO25" s="369">
        <f t="shared" ref="LAO25" si="4073">LAM25*$C$25</f>
        <v>2.2085452976580771E+65</v>
      </c>
      <c r="LAP25" s="369"/>
      <c r="LAQ25" s="369">
        <f t="shared" ref="LAQ25" si="4074">LAO25*$C$25</f>
        <v>2.2858443830761098E+65</v>
      </c>
      <c r="LAR25" s="369"/>
      <c r="LAS25" s="369">
        <f t="shared" ref="LAS25" si="4075">LAQ25*$C$25</f>
        <v>2.3658489364837736E+65</v>
      </c>
      <c r="LAT25" s="369"/>
      <c r="LAU25" s="369">
        <f t="shared" ref="LAU25" si="4076">LAS25*$C$25</f>
        <v>2.4486536492607054E+65</v>
      </c>
      <c r="LAV25" s="369"/>
      <c r="LAW25" s="369">
        <f t="shared" ref="LAW25" si="4077">LAU25*$C$25</f>
        <v>2.5343565269848298E+65</v>
      </c>
      <c r="LAX25" s="369"/>
      <c r="LAY25" s="369">
        <f t="shared" ref="LAY25" si="4078">LAW25*$C$25</f>
        <v>2.6230590054292987E+65</v>
      </c>
      <c r="LAZ25" s="369"/>
      <c r="LBA25" s="369">
        <f t="shared" ref="LBA25" si="4079">LAY25*$C$25</f>
        <v>2.7148660706193241E+65</v>
      </c>
      <c r="LBB25" s="369"/>
      <c r="LBC25" s="369">
        <f t="shared" ref="LBC25" si="4080">LBA25*$C$25</f>
        <v>2.8098863830910001E+65</v>
      </c>
      <c r="LBD25" s="369"/>
      <c r="LBE25" s="369">
        <f t="shared" ref="LBE25" si="4081">LBC25*$C$25</f>
        <v>2.9082324064991849E+65</v>
      </c>
      <c r="LBF25" s="369"/>
      <c r="LBG25" s="369">
        <f t="shared" ref="LBG25" si="4082">LBE25*$C$25</f>
        <v>3.0100205407266561E+65</v>
      </c>
      <c r="LBH25" s="369"/>
      <c r="LBI25" s="369">
        <f t="shared" ref="LBI25" si="4083">LBG25*$C$25</f>
        <v>3.1153712596520889E+65</v>
      </c>
      <c r="LBJ25" s="369"/>
      <c r="LBK25" s="369">
        <f t="shared" ref="LBK25" si="4084">LBI25*$C$25</f>
        <v>3.224409253739912E+65</v>
      </c>
      <c r="LBL25" s="369"/>
      <c r="LBM25" s="369">
        <f t="shared" ref="LBM25" si="4085">LBK25*$C$25</f>
        <v>3.3372635776208084E+65</v>
      </c>
      <c r="LBN25" s="369"/>
      <c r="LBO25" s="369">
        <f t="shared" ref="LBO25" si="4086">LBM25*$C$25</f>
        <v>3.4540678028375363E+65</v>
      </c>
      <c r="LBP25" s="369"/>
      <c r="LBQ25" s="369">
        <f t="shared" ref="LBQ25" si="4087">LBO25*$C$25</f>
        <v>3.5749601759368497E+65</v>
      </c>
      <c r="LBR25" s="369"/>
      <c r="LBS25" s="369">
        <f t="shared" ref="LBS25" si="4088">LBQ25*$C$25</f>
        <v>3.700083782094639E+65</v>
      </c>
      <c r="LBT25" s="369"/>
      <c r="LBU25" s="369">
        <f t="shared" ref="LBU25" si="4089">LBS25*$C$25</f>
        <v>3.8295867144679512E+65</v>
      </c>
      <c r="LBV25" s="369"/>
      <c r="LBW25" s="369">
        <f t="shared" ref="LBW25" si="4090">LBU25*$C$25</f>
        <v>3.963622249474329E+65</v>
      </c>
      <c r="LBX25" s="369"/>
      <c r="LBY25" s="369">
        <f t="shared" ref="LBY25" si="4091">LBW25*$C$25</f>
        <v>4.1023490282059303E+65</v>
      </c>
      <c r="LBZ25" s="369"/>
      <c r="LCA25" s="369">
        <f t="shared" ref="LCA25" si="4092">LBY25*$C$25</f>
        <v>4.2459312441931378E+65</v>
      </c>
      <c r="LCB25" s="369"/>
      <c r="LCC25" s="369">
        <f t="shared" ref="LCC25" si="4093">LCA25*$C$25</f>
        <v>4.3945388377398969E+65</v>
      </c>
      <c r="LCD25" s="369"/>
      <c r="LCE25" s="369">
        <f t="shared" ref="LCE25" si="4094">LCC25*$C$25</f>
        <v>4.5483476970607926E+65</v>
      </c>
      <c r="LCF25" s="369"/>
      <c r="LCG25" s="369">
        <f t="shared" ref="LCG25" si="4095">LCE25*$C$25</f>
        <v>4.7075398664579196E+65</v>
      </c>
      <c r="LCH25" s="369"/>
      <c r="LCI25" s="369">
        <f t="shared" ref="LCI25" si="4096">LCG25*$C$25</f>
        <v>4.8723037617839469E+65</v>
      </c>
      <c r="LCJ25" s="369"/>
      <c r="LCK25" s="369">
        <f t="shared" ref="LCK25" si="4097">LCI25*$C$25</f>
        <v>5.0428343934463848E+65</v>
      </c>
      <c r="LCL25" s="369"/>
      <c r="LCM25" s="369">
        <f t="shared" ref="LCM25" si="4098">LCK25*$C$25</f>
        <v>5.2193335972170078E+65</v>
      </c>
      <c r="LCN25" s="369"/>
      <c r="LCO25" s="369">
        <f t="shared" ref="LCO25" si="4099">LCM25*$C$25</f>
        <v>5.4020102731196027E+65</v>
      </c>
      <c r="LCP25" s="369"/>
      <c r="LCQ25" s="369">
        <f t="shared" ref="LCQ25" si="4100">LCO25*$C$25</f>
        <v>5.5910806326787887E+65</v>
      </c>
      <c r="LCR25" s="369"/>
      <c r="LCS25" s="369">
        <f t="shared" ref="LCS25" si="4101">LCQ25*$C$25</f>
        <v>5.786768454822546E+65</v>
      </c>
      <c r="LCT25" s="369"/>
      <c r="LCU25" s="369">
        <f t="shared" ref="LCU25" si="4102">LCS25*$C$25</f>
        <v>5.9893053507413348E+65</v>
      </c>
      <c r="LCV25" s="369"/>
      <c r="LCW25" s="369">
        <f t="shared" ref="LCW25" si="4103">LCU25*$C$25</f>
        <v>6.1989310380172814E+65</v>
      </c>
      <c r="LCX25" s="369"/>
      <c r="LCY25" s="369">
        <f t="shared" ref="LCY25" si="4104">LCW25*$C$25</f>
        <v>6.4158936243478855E+65</v>
      </c>
      <c r="LCZ25" s="369"/>
      <c r="LDA25" s="369">
        <f t="shared" ref="LDA25" si="4105">LCY25*$C$25</f>
        <v>6.6404499012000609E+65</v>
      </c>
      <c r="LDB25" s="369"/>
      <c r="LDC25" s="369">
        <f t="shared" ref="LDC25" si="4106">LDA25*$C$25</f>
        <v>6.8728656477420628E+65</v>
      </c>
      <c r="LDD25" s="369"/>
      <c r="LDE25" s="369">
        <f t="shared" ref="LDE25" si="4107">LDC25*$C$25</f>
        <v>7.1134159454130341E+65</v>
      </c>
      <c r="LDF25" s="369"/>
      <c r="LDG25" s="369">
        <f t="shared" ref="LDG25" si="4108">LDE25*$C$25</f>
        <v>7.3623855035024894E+65</v>
      </c>
      <c r="LDH25" s="369"/>
      <c r="LDI25" s="369">
        <f t="shared" ref="LDI25" si="4109">LDG25*$C$25</f>
        <v>7.6200689961250762E+65</v>
      </c>
      <c r="LDJ25" s="369"/>
      <c r="LDK25" s="369">
        <f t="shared" ref="LDK25" si="4110">LDI25*$C$25</f>
        <v>7.8867714109894531E+65</v>
      </c>
      <c r="LDL25" s="369"/>
      <c r="LDM25" s="369">
        <f t="shared" ref="LDM25" si="4111">LDK25*$C$25</f>
        <v>8.1628084103740831E+65</v>
      </c>
      <c r="LDN25" s="369"/>
      <c r="LDO25" s="369">
        <f t="shared" ref="LDO25" si="4112">LDM25*$C$25</f>
        <v>8.4485067047371762E+65</v>
      </c>
      <c r="LDP25" s="369"/>
      <c r="LDQ25" s="369">
        <f t="shared" ref="LDQ25" si="4113">LDO25*$C$25</f>
        <v>8.7442044394029759E+65</v>
      </c>
      <c r="LDR25" s="369"/>
      <c r="LDS25" s="369">
        <f t="shared" ref="LDS25" si="4114">LDQ25*$C$25</f>
        <v>9.0502515947820791E+65</v>
      </c>
      <c r="LDT25" s="369"/>
      <c r="LDU25" s="369">
        <f t="shared" ref="LDU25" si="4115">LDS25*$C$25</f>
        <v>9.3670104005994517E+65</v>
      </c>
      <c r="LDV25" s="369"/>
      <c r="LDW25" s="369">
        <f t="shared" ref="LDW25" si="4116">LDU25*$C$25</f>
        <v>9.6948557646204317E+65</v>
      </c>
      <c r="LDX25" s="369"/>
      <c r="LDY25" s="369">
        <f t="shared" ref="LDY25" si="4117">LDW25*$C$25</f>
        <v>1.0034175716382146E+66</v>
      </c>
      <c r="LDZ25" s="369"/>
      <c r="LEA25" s="369">
        <f t="shared" ref="LEA25" si="4118">LDY25*$C$25</f>
        <v>1.0385371866455519E+66</v>
      </c>
      <c r="LEB25" s="369"/>
      <c r="LEC25" s="369">
        <f t="shared" ref="LEC25" si="4119">LEA25*$C$25</f>
        <v>1.0748859881781461E+66</v>
      </c>
      <c r="LED25" s="369"/>
      <c r="LEE25" s="369">
        <f t="shared" ref="LEE25" si="4120">LEC25*$C$25</f>
        <v>1.1125069977643811E+66</v>
      </c>
      <c r="LEF25" s="369"/>
      <c r="LEG25" s="369">
        <f t="shared" ref="LEG25" si="4121">LEE25*$C$25</f>
        <v>1.1514447426861343E+66</v>
      </c>
      <c r="LEH25" s="369"/>
      <c r="LEI25" s="369">
        <f t="shared" ref="LEI25" si="4122">LEG25*$C$25</f>
        <v>1.1917453086801489E+66</v>
      </c>
      <c r="LEJ25" s="369"/>
      <c r="LEK25" s="369">
        <f t="shared" ref="LEK25" si="4123">LEI25*$C$25</f>
        <v>1.2334563944839541E+66</v>
      </c>
      <c r="LEL25" s="369"/>
      <c r="LEM25" s="369">
        <f t="shared" ref="LEM25" si="4124">LEK25*$C$25</f>
        <v>1.2766273682908923E+66</v>
      </c>
      <c r="LEN25" s="369"/>
      <c r="LEO25" s="369">
        <f t="shared" ref="LEO25" si="4125">LEM25*$C$25</f>
        <v>1.3213093261810734E+66</v>
      </c>
      <c r="LEP25" s="369"/>
      <c r="LEQ25" s="369">
        <f t="shared" ref="LEQ25" si="4126">LEO25*$C$25</f>
        <v>1.3675551525974108E+66</v>
      </c>
      <c r="LER25" s="369"/>
      <c r="LES25" s="369">
        <f t="shared" ref="LES25" si="4127">LEQ25*$C$25</f>
        <v>1.4154195829383201E+66</v>
      </c>
      <c r="LET25" s="369"/>
      <c r="LEU25" s="369">
        <f t="shared" ref="LEU25" si="4128">LES25*$C$25</f>
        <v>1.4649592683411611E+66</v>
      </c>
      <c r="LEV25" s="369"/>
      <c r="LEW25" s="369">
        <f t="shared" ref="LEW25" si="4129">LEU25*$C$25</f>
        <v>1.5162328427331016E+66</v>
      </c>
      <c r="LEX25" s="369"/>
      <c r="LEY25" s="369">
        <f t="shared" ref="LEY25" si="4130">LEW25*$C$25</f>
        <v>1.5693009922287601E+66</v>
      </c>
      <c r="LEZ25" s="369"/>
      <c r="LFA25" s="369">
        <f t="shared" ref="LFA25" si="4131">LEY25*$C$25</f>
        <v>1.6242265269567666E+66</v>
      </c>
      <c r="LFB25" s="369"/>
      <c r="LFC25" s="369">
        <f t="shared" ref="LFC25" si="4132">LFA25*$C$25</f>
        <v>1.6810744554002532E+66</v>
      </c>
      <c r="LFD25" s="369"/>
      <c r="LFE25" s="369">
        <f t="shared" ref="LFE25" si="4133">LFC25*$C$25</f>
        <v>1.739912061339262E+66</v>
      </c>
      <c r="LFF25" s="369"/>
      <c r="LFG25" s="369">
        <f t="shared" ref="LFG25" si="4134">LFE25*$C$25</f>
        <v>1.8008089834861361E+66</v>
      </c>
      <c r="LFH25" s="369"/>
      <c r="LFI25" s="369">
        <f t="shared" ref="LFI25" si="4135">LFG25*$C$25</f>
        <v>1.8638372979081508E+66</v>
      </c>
      <c r="LFJ25" s="369"/>
      <c r="LFK25" s="369">
        <f t="shared" ref="LFK25" si="4136">LFI25*$C$25</f>
        <v>1.9290716033349359E+66</v>
      </c>
      <c r="LFL25" s="369"/>
      <c r="LFM25" s="369">
        <f t="shared" ref="LFM25" si="4137">LFK25*$C$25</f>
        <v>1.9965891094516585E+66</v>
      </c>
      <c r="LFN25" s="369"/>
      <c r="LFO25" s="369">
        <f t="shared" ref="LFO25" si="4138">LFM25*$C$25</f>
        <v>2.0664697282824662E+66</v>
      </c>
      <c r="LFP25" s="369"/>
      <c r="LFQ25" s="369">
        <f t="shared" ref="LFQ25" si="4139">LFO25*$C$25</f>
        <v>2.1387961687723523E+66</v>
      </c>
      <c r="LFR25" s="369"/>
      <c r="LFS25" s="369">
        <f t="shared" ref="LFS25" si="4140">LFQ25*$C$25</f>
        <v>2.2136540346793844E+66</v>
      </c>
      <c r="LFT25" s="369"/>
      <c r="LFU25" s="369">
        <f t="shared" ref="LFU25" si="4141">LFS25*$C$25</f>
        <v>2.2911319258931627E+66</v>
      </c>
      <c r="LFV25" s="369"/>
      <c r="LFW25" s="369">
        <f t="shared" ref="LFW25" si="4142">LFU25*$C$25</f>
        <v>2.3713215432994233E+66</v>
      </c>
      <c r="LFX25" s="369"/>
      <c r="LFY25" s="369">
        <f t="shared" ref="LFY25" si="4143">LFW25*$C$25</f>
        <v>2.454317797314903E+66</v>
      </c>
      <c r="LFZ25" s="369"/>
      <c r="LGA25" s="369">
        <f t="shared" ref="LGA25" si="4144">LFY25*$C$25</f>
        <v>2.5402189202209243E+66</v>
      </c>
      <c r="LGB25" s="369"/>
      <c r="LGC25" s="369">
        <f t="shared" ref="LGC25" si="4145">LGA25*$C$25</f>
        <v>2.6291265824286564E+66</v>
      </c>
      <c r="LGD25" s="369"/>
      <c r="LGE25" s="369">
        <f t="shared" ref="LGE25" si="4146">LGC25*$C$25</f>
        <v>2.7211460128136592E+66</v>
      </c>
      <c r="LGF25" s="369"/>
      <c r="LGG25" s="369">
        <f t="shared" ref="LGG25" si="4147">LGE25*$C$25</f>
        <v>2.8163861232621372E+66</v>
      </c>
      <c r="LGH25" s="369"/>
      <c r="LGI25" s="369">
        <f t="shared" ref="LGI25" si="4148">LGG25*$C$25</f>
        <v>2.9149596375763119E+66</v>
      </c>
      <c r="LGJ25" s="369"/>
      <c r="LGK25" s="369">
        <f t="shared" ref="LGK25" si="4149">LGI25*$C$25</f>
        <v>3.0169832248914826E+66</v>
      </c>
      <c r="LGL25" s="369"/>
      <c r="LGM25" s="369">
        <f t="shared" ref="LGM25" si="4150">LGK25*$C$25</f>
        <v>3.1225776377626843E+66</v>
      </c>
      <c r="LGN25" s="369"/>
      <c r="LGO25" s="369">
        <f t="shared" ref="LGO25" si="4151">LGM25*$C$25</f>
        <v>3.2318678550843781E+66</v>
      </c>
      <c r="LGP25" s="369"/>
      <c r="LGQ25" s="369">
        <f t="shared" ref="LGQ25" si="4152">LGO25*$C$25</f>
        <v>3.344983230012331E+66</v>
      </c>
      <c r="LGR25" s="369"/>
      <c r="LGS25" s="369">
        <f t="shared" ref="LGS25" si="4153">LGQ25*$C$25</f>
        <v>3.4620576430627623E+66</v>
      </c>
      <c r="LGT25" s="369"/>
      <c r="LGU25" s="369">
        <f t="shared" ref="LGU25" si="4154">LGS25*$C$25</f>
        <v>3.5832296605699586E+66</v>
      </c>
      <c r="LGV25" s="369"/>
      <c r="LGW25" s="369">
        <f t="shared" ref="LGW25" si="4155">LGU25*$C$25</f>
        <v>3.7086426986899072E+66</v>
      </c>
      <c r="LGX25" s="369"/>
      <c r="LGY25" s="369">
        <f t="shared" ref="LGY25" si="4156">LGW25*$C$25</f>
        <v>3.8384451931440535E+66</v>
      </c>
      <c r="LGZ25" s="369"/>
      <c r="LHA25" s="369">
        <f t="shared" ref="LHA25" si="4157">LGY25*$C$25</f>
        <v>3.9727907749040947E+66</v>
      </c>
      <c r="LHB25" s="369"/>
      <c r="LHC25" s="369">
        <f t="shared" ref="LHC25" si="4158">LHA25*$C$25</f>
        <v>4.1118384520257379E+66</v>
      </c>
      <c r="LHD25" s="369"/>
      <c r="LHE25" s="369">
        <f t="shared" ref="LHE25" si="4159">LHC25*$C$25</f>
        <v>4.2557527978466388E+66</v>
      </c>
      <c r="LHF25" s="369"/>
      <c r="LHG25" s="369">
        <f t="shared" ref="LHG25" si="4160">LHE25*$C$25</f>
        <v>4.4047041457712705E+66</v>
      </c>
      <c r="LHH25" s="369"/>
      <c r="LHI25" s="369">
        <f t="shared" ref="LHI25" si="4161">LHG25*$C$25</f>
        <v>4.5588687908732648E+66</v>
      </c>
      <c r="LHJ25" s="369"/>
      <c r="LHK25" s="369">
        <f t="shared" ref="LHK25" si="4162">LHI25*$C$25</f>
        <v>4.7184291985538283E+66</v>
      </c>
      <c r="LHL25" s="369"/>
      <c r="LHM25" s="369">
        <f t="shared" ref="LHM25" si="4163">LHK25*$C$25</f>
        <v>4.8835742205032121E+66</v>
      </c>
      <c r="LHN25" s="369"/>
      <c r="LHO25" s="369">
        <f t="shared" ref="LHO25" si="4164">LHM25*$C$25</f>
        <v>5.0544993182208243E+66</v>
      </c>
      <c r="LHP25" s="369"/>
      <c r="LHQ25" s="369">
        <f t="shared" ref="LHQ25" si="4165">LHO25*$C$25</f>
        <v>5.2314067943585528E+66</v>
      </c>
      <c r="LHR25" s="369"/>
      <c r="LHS25" s="369">
        <f t="shared" ref="LHS25" si="4166">LHQ25*$C$25</f>
        <v>5.4145060321611019E+66</v>
      </c>
      <c r="LHT25" s="369"/>
      <c r="LHU25" s="369">
        <f t="shared" ref="LHU25" si="4167">LHS25*$C$25</f>
        <v>5.6040137432867401E+66</v>
      </c>
      <c r="LHV25" s="369"/>
      <c r="LHW25" s="369">
        <f t="shared" ref="LHW25" si="4168">LHU25*$C$25</f>
        <v>5.8001542243017759E+66</v>
      </c>
      <c r="LHX25" s="369"/>
      <c r="LHY25" s="369">
        <f t="shared" ref="LHY25" si="4169">LHW25*$C$25</f>
        <v>6.0031596221523378E+66</v>
      </c>
      <c r="LHZ25" s="369"/>
      <c r="LIA25" s="369">
        <f t="shared" ref="LIA25" si="4170">LHY25*$C$25</f>
        <v>6.2132702089276693E+66</v>
      </c>
      <c r="LIB25" s="369"/>
      <c r="LIC25" s="369">
        <f t="shared" ref="LIC25" si="4171">LIA25*$C$25</f>
        <v>6.4307346662401376E+66</v>
      </c>
      <c r="LID25" s="369"/>
      <c r="LIE25" s="369">
        <f t="shared" ref="LIE25" si="4172">LIC25*$C$25</f>
        <v>6.6558103795585423E+66</v>
      </c>
      <c r="LIF25" s="369"/>
      <c r="LIG25" s="369">
        <f t="shared" ref="LIG25" si="4173">LIE25*$C$25</f>
        <v>6.8887637428430915E+66</v>
      </c>
      <c r="LIH25" s="369"/>
      <c r="LII25" s="369">
        <f t="shared" ref="LII25" si="4174">LIG25*$C$25</f>
        <v>7.1298704738425991E+66</v>
      </c>
      <c r="LIJ25" s="369"/>
      <c r="LIK25" s="369">
        <f t="shared" ref="LIK25" si="4175">LII25*$C$25</f>
        <v>7.3794159404270891E+66</v>
      </c>
      <c r="LIL25" s="369"/>
      <c r="LIM25" s="369">
        <f t="shared" ref="LIM25" si="4176">LIK25*$C$25</f>
        <v>7.6376954983420361E+66</v>
      </c>
      <c r="LIN25" s="369"/>
      <c r="LIO25" s="369">
        <f t="shared" ref="LIO25" si="4177">LIM25*$C$25</f>
        <v>7.9050148407840075E+66</v>
      </c>
      <c r="LIP25" s="369"/>
      <c r="LIQ25" s="369">
        <f t="shared" ref="LIQ25" si="4178">LIO25*$C$25</f>
        <v>8.181690360211447E+66</v>
      </c>
      <c r="LIR25" s="369"/>
      <c r="LIS25" s="369">
        <f t="shared" ref="LIS25" si="4179">LIQ25*$C$25</f>
        <v>8.4680495228188473E+66</v>
      </c>
      <c r="LIT25" s="369"/>
      <c r="LIU25" s="369">
        <f t="shared" ref="LIU25" si="4180">LIS25*$C$25</f>
        <v>8.764431256117506E+66</v>
      </c>
      <c r="LIV25" s="369"/>
      <c r="LIW25" s="369">
        <f t="shared" ref="LIW25" si="4181">LIU25*$C$25</f>
        <v>9.0711863500816187E+66</v>
      </c>
      <c r="LIX25" s="369"/>
      <c r="LIY25" s="369">
        <f t="shared" ref="LIY25" si="4182">LIW25*$C$25</f>
        <v>9.3886778723344745E+66</v>
      </c>
      <c r="LIZ25" s="369"/>
      <c r="LJA25" s="369">
        <f t="shared" ref="LJA25" si="4183">LIY25*$C$25</f>
        <v>9.7172815978661799E+66</v>
      </c>
      <c r="LJB25" s="369"/>
      <c r="LJC25" s="369">
        <f t="shared" ref="LJC25" si="4184">LJA25*$C$25</f>
        <v>1.0057386453791495E+67</v>
      </c>
      <c r="LJD25" s="369"/>
      <c r="LJE25" s="369">
        <f t="shared" ref="LJE25" si="4185">LJC25*$C$25</f>
        <v>1.0409394979674196E+67</v>
      </c>
      <c r="LJF25" s="369"/>
      <c r="LJG25" s="369">
        <f t="shared" ref="LJG25" si="4186">LJE25*$C$25</f>
        <v>1.0773723803962792E+67</v>
      </c>
      <c r="LJH25" s="369"/>
      <c r="LJI25" s="369">
        <f t="shared" ref="LJI25" si="4187">LJG25*$C$25</f>
        <v>1.1150804137101489E+67</v>
      </c>
      <c r="LJJ25" s="369"/>
      <c r="LJK25" s="369">
        <f t="shared" ref="LJK25" si="4188">LJI25*$C$25</f>
        <v>1.154108228190004E+67</v>
      </c>
      <c r="LJL25" s="369"/>
      <c r="LJM25" s="369">
        <f t="shared" ref="LJM25" si="4189">LJK25*$C$25</f>
        <v>1.1945020161766541E+67</v>
      </c>
      <c r="LJN25" s="369"/>
      <c r="LJO25" s="369">
        <f t="shared" ref="LJO25" si="4190">LJM25*$C$25</f>
        <v>1.2363095867428368E+67</v>
      </c>
      <c r="LJP25" s="369"/>
      <c r="LJQ25" s="369">
        <f t="shared" ref="LJQ25" si="4191">LJO25*$C$25</f>
        <v>1.279580422278836E+67</v>
      </c>
      <c r="LJR25" s="369"/>
      <c r="LJS25" s="369">
        <f t="shared" ref="LJS25" si="4192">LJQ25*$C$25</f>
        <v>1.3243657370585952E+67</v>
      </c>
      <c r="LJT25" s="369"/>
      <c r="LJU25" s="369">
        <f t="shared" ref="LJU25" si="4193">LJS25*$C$25</f>
        <v>1.370718537855646E+67</v>
      </c>
      <c r="LJV25" s="369"/>
      <c r="LJW25" s="369">
        <f t="shared" ref="LJW25" si="4194">LJU25*$C$25</f>
        <v>1.4186936866805935E+67</v>
      </c>
      <c r="LJX25" s="369"/>
      <c r="LJY25" s="369">
        <f t="shared" ref="LJY25" si="4195">LJW25*$C$25</f>
        <v>1.4683479657144141E+67</v>
      </c>
      <c r="LJZ25" s="369"/>
      <c r="LKA25" s="369">
        <f t="shared" ref="LKA25" si="4196">LJY25*$C$25</f>
        <v>1.5197401445144185E+67</v>
      </c>
      <c r="LKB25" s="369"/>
      <c r="LKC25" s="369">
        <f t="shared" ref="LKC25" si="4197">LKA25*$C$25</f>
        <v>1.5729310495724231E+67</v>
      </c>
      <c r="LKD25" s="369"/>
      <c r="LKE25" s="369">
        <f t="shared" ref="LKE25" si="4198">LKC25*$C$25</f>
        <v>1.6279836363074578E+67</v>
      </c>
      <c r="LKF25" s="369"/>
      <c r="LKG25" s="369">
        <f t="shared" ref="LKG25" si="4199">LKE25*$C$25</f>
        <v>1.6849630635782186E+67</v>
      </c>
      <c r="LKH25" s="369"/>
      <c r="LKI25" s="369">
        <f t="shared" ref="LKI25" si="4200">LKG25*$C$25</f>
        <v>1.7439367708034561E+67</v>
      </c>
      <c r="LKJ25" s="369"/>
      <c r="LKK25" s="369">
        <f t="shared" ref="LKK25" si="4201">LKI25*$C$25</f>
        <v>1.804974557781577E+67</v>
      </c>
      <c r="LKL25" s="369"/>
      <c r="LKM25" s="369">
        <f t="shared" ref="LKM25" si="4202">LKK25*$C$25</f>
        <v>1.8681486673039319E+67</v>
      </c>
      <c r="LKN25" s="369"/>
      <c r="LKO25" s="369">
        <f t="shared" ref="LKO25" si="4203">LKM25*$C$25</f>
        <v>1.9335338706595694E+67</v>
      </c>
      <c r="LKP25" s="369"/>
      <c r="LKQ25" s="369">
        <f t="shared" ref="LKQ25" si="4204">LKO25*$C$25</f>
        <v>2.0012075561326542E+67</v>
      </c>
      <c r="LKR25" s="369"/>
      <c r="LKS25" s="369">
        <f t="shared" ref="LKS25" si="4205">LKQ25*$C$25</f>
        <v>2.0712498205972969E+67</v>
      </c>
      <c r="LKT25" s="369"/>
      <c r="LKU25" s="369">
        <f t="shared" ref="LKU25" si="4206">LKS25*$C$25</f>
        <v>2.1437435643182021E+67</v>
      </c>
      <c r="LKV25" s="369"/>
      <c r="LKW25" s="369">
        <f t="shared" ref="LKW25" si="4207">LKU25*$C$25</f>
        <v>2.218774589069339E+67</v>
      </c>
      <c r="LKX25" s="369"/>
      <c r="LKY25" s="369">
        <f t="shared" ref="LKY25" si="4208">LKW25*$C$25</f>
        <v>2.2964316996867657E+67</v>
      </c>
      <c r="LKZ25" s="369"/>
      <c r="LLA25" s="369">
        <f t="shared" ref="LLA25" si="4209">LKY25*$C$25</f>
        <v>2.3768068091758024E+67</v>
      </c>
      <c r="LLB25" s="369"/>
      <c r="LLC25" s="369">
        <f t="shared" ref="LLC25" si="4210">LLA25*$C$25</f>
        <v>2.4599950474969553E+67</v>
      </c>
      <c r="LLD25" s="369"/>
      <c r="LLE25" s="369">
        <f t="shared" ref="LLE25" si="4211">LLC25*$C$25</f>
        <v>2.5460948741593486E+67</v>
      </c>
      <c r="LLF25" s="369"/>
      <c r="LLG25" s="369">
        <f t="shared" ref="LLG25" si="4212">LLE25*$C$25</f>
        <v>2.6352081947549257E+67</v>
      </c>
      <c r="LLH25" s="369"/>
      <c r="LLI25" s="369">
        <f t="shared" ref="LLI25" si="4213">LLG25*$C$25</f>
        <v>2.7274404815713477E+67</v>
      </c>
      <c r="LLJ25" s="369"/>
      <c r="LLK25" s="369">
        <f t="shared" ref="LLK25" si="4214">LLI25*$C$25</f>
        <v>2.8229008984263448E+67</v>
      </c>
      <c r="LLL25" s="369"/>
      <c r="LLM25" s="369">
        <f t="shared" ref="LLM25" si="4215">LLK25*$C$25</f>
        <v>2.9217024298712665E+67</v>
      </c>
      <c r="LLN25" s="369"/>
      <c r="LLO25" s="369">
        <f t="shared" ref="LLO25" si="4216">LLM25*$C$25</f>
        <v>3.0239620149167608E+67</v>
      </c>
      <c r="LLP25" s="369"/>
      <c r="LLQ25" s="369">
        <f t="shared" ref="LLQ25" si="4217">LLO25*$C$25</f>
        <v>3.129800685438847E+67</v>
      </c>
      <c r="LLR25" s="369"/>
      <c r="LLS25" s="369">
        <f t="shared" ref="LLS25" si="4218">LLQ25*$C$25</f>
        <v>3.2393437094292067E+67</v>
      </c>
      <c r="LLT25" s="369"/>
      <c r="LLU25" s="369">
        <f t="shared" ref="LLU25" si="4219">LLS25*$C$25</f>
        <v>3.3527207392592289E+67</v>
      </c>
      <c r="LLV25" s="369"/>
      <c r="LLW25" s="369">
        <f t="shared" ref="LLW25" si="4220">LLU25*$C$25</f>
        <v>3.4700659651333016E+67</v>
      </c>
      <c r="LLX25" s="369"/>
      <c r="LLY25" s="369">
        <f t="shared" ref="LLY25" si="4221">LLW25*$C$25</f>
        <v>3.5915182739129671E+67</v>
      </c>
      <c r="LLZ25" s="369"/>
      <c r="LMA25" s="369">
        <f t="shared" ref="LMA25" si="4222">LLY25*$C$25</f>
        <v>3.7172214134999208E+67</v>
      </c>
      <c r="LMB25" s="369"/>
      <c r="LMC25" s="369">
        <f t="shared" ref="LMC25" si="4223">LMA25*$C$25</f>
        <v>3.8473241629724178E+67</v>
      </c>
      <c r="LMD25" s="369"/>
      <c r="LME25" s="369">
        <f t="shared" ref="LME25" si="4224">LMC25*$C$25</f>
        <v>3.9819805086764524E+67</v>
      </c>
      <c r="LMF25" s="369"/>
      <c r="LMG25" s="369">
        <f t="shared" ref="LMG25" si="4225">LME25*$C$25</f>
        <v>4.1213498264801279E+67</v>
      </c>
      <c r="LMH25" s="369"/>
      <c r="LMI25" s="369">
        <f t="shared" ref="LMI25" si="4226">LMG25*$C$25</f>
        <v>4.2655970704069319E+67</v>
      </c>
      <c r="LMJ25" s="369"/>
      <c r="LMK25" s="369">
        <f t="shared" ref="LMK25" si="4227">LMI25*$C$25</f>
        <v>4.4148929678711741E+67</v>
      </c>
      <c r="LML25" s="369"/>
      <c r="LMM25" s="369">
        <f t="shared" ref="LMM25" si="4228">LMK25*$C$25</f>
        <v>4.5694142217466647E+67</v>
      </c>
      <c r="LMN25" s="369"/>
      <c r="LMO25" s="369">
        <f t="shared" ref="LMO25" si="4229">LMM25*$C$25</f>
        <v>4.7293437195077976E+67</v>
      </c>
      <c r="LMP25" s="369"/>
      <c r="LMQ25" s="369">
        <f t="shared" ref="LMQ25" si="4230">LMO25*$C$25</f>
        <v>4.89487074969057E+67</v>
      </c>
      <c r="LMR25" s="369"/>
      <c r="LMS25" s="369">
        <f t="shared" ref="LMS25" si="4231">LMQ25*$C$25</f>
        <v>5.0661912259297399E+67</v>
      </c>
      <c r="LMT25" s="369"/>
      <c r="LMU25" s="369">
        <f t="shared" ref="LMU25" si="4232">LMS25*$C$25</f>
        <v>5.2435079188372804E+67</v>
      </c>
      <c r="LMV25" s="369"/>
      <c r="LMW25" s="369">
        <f t="shared" ref="LMW25" si="4233">LMU25*$C$25</f>
        <v>5.4270306959965847E+67</v>
      </c>
      <c r="LMX25" s="369"/>
      <c r="LMY25" s="369">
        <f t="shared" ref="LMY25" si="4234">LMW25*$C$25</f>
        <v>5.6169767703564646E+67</v>
      </c>
      <c r="LMZ25" s="369"/>
      <c r="LNA25" s="369">
        <f t="shared" ref="LNA25" si="4235">LMY25*$C$25</f>
        <v>5.8135709573189405E+67</v>
      </c>
      <c r="LNB25" s="369"/>
      <c r="LNC25" s="369">
        <f t="shared" ref="LNC25" si="4236">LNA25*$C$25</f>
        <v>6.0170459408251029E+67</v>
      </c>
      <c r="LND25" s="369"/>
      <c r="LNE25" s="369">
        <f t="shared" ref="LNE25" si="4237">LNC25*$C$25</f>
        <v>6.2276425487539808E+67</v>
      </c>
      <c r="LNF25" s="369"/>
      <c r="LNG25" s="369">
        <f t="shared" ref="LNG25" si="4238">LNE25*$C$25</f>
        <v>6.4456100379603694E+67</v>
      </c>
      <c r="LNH25" s="369"/>
      <c r="LNI25" s="369">
        <f t="shared" ref="LNI25" si="4239">LNG25*$C$25</f>
        <v>6.6712063892889815E+67</v>
      </c>
      <c r="LNJ25" s="369"/>
      <c r="LNK25" s="369">
        <f t="shared" ref="LNK25" si="4240">LNI25*$C$25</f>
        <v>6.9046986129140956E+67</v>
      </c>
      <c r="LNL25" s="369"/>
      <c r="LNM25" s="369">
        <f t="shared" ref="LNM25" si="4241">LNK25*$C$25</f>
        <v>7.1463630643660884E+67</v>
      </c>
      <c r="LNN25" s="369"/>
      <c r="LNO25" s="369">
        <f t="shared" ref="LNO25" si="4242">LNM25*$C$25</f>
        <v>7.3964857716189009E+67</v>
      </c>
      <c r="LNP25" s="369"/>
      <c r="LNQ25" s="369">
        <f t="shared" ref="LNQ25" si="4243">LNO25*$C$25</f>
        <v>7.6553627736255614E+67</v>
      </c>
      <c r="LNR25" s="369"/>
      <c r="LNS25" s="369">
        <f t="shared" ref="LNS25" si="4244">LNQ25*$C$25</f>
        <v>7.9233004707024557E+67</v>
      </c>
      <c r="LNT25" s="369"/>
      <c r="LNU25" s="369">
        <f t="shared" ref="LNU25" si="4245">LNS25*$C$25</f>
        <v>8.200615987177041E+67</v>
      </c>
      <c r="LNV25" s="369"/>
      <c r="LNW25" s="369">
        <f t="shared" ref="LNW25" si="4246">LNU25*$C$25</f>
        <v>8.4876375467282365E+67</v>
      </c>
      <c r="LNX25" s="369"/>
      <c r="LNY25" s="369">
        <f t="shared" ref="LNY25" si="4247">LNW25*$C$25</f>
        <v>8.7847048608637239E+67</v>
      </c>
      <c r="LNZ25" s="369"/>
      <c r="LOA25" s="369">
        <f t="shared" ref="LOA25" si="4248">LNY25*$C$25</f>
        <v>9.092169530993953E+67</v>
      </c>
      <c r="LOB25" s="369"/>
      <c r="LOC25" s="369">
        <f t="shared" ref="LOC25" si="4249">LOA25*$C$25</f>
        <v>9.4103954645787412E+67</v>
      </c>
      <c r="LOD25" s="369"/>
      <c r="LOE25" s="369">
        <f t="shared" ref="LOE25" si="4250">LOC25*$C$25</f>
        <v>9.7397593058389969E+67</v>
      </c>
      <c r="LOF25" s="369"/>
      <c r="LOG25" s="369">
        <f t="shared" ref="LOG25" si="4251">LOE25*$C$25</f>
        <v>1.0080650881543361E+68</v>
      </c>
      <c r="LOH25" s="369"/>
      <c r="LOI25" s="369">
        <f t="shared" ref="LOI25" si="4252">LOG25*$C$25</f>
        <v>1.0433473662397378E+68</v>
      </c>
      <c r="LOJ25" s="369"/>
      <c r="LOK25" s="369">
        <f t="shared" ref="LOK25" si="4253">LOI25*$C$25</f>
        <v>1.0798645240581285E+68</v>
      </c>
      <c r="LOL25" s="369"/>
      <c r="LOM25" s="369">
        <f t="shared" ref="LOM25" si="4254">LOK25*$C$25</f>
        <v>1.117659782400163E+68</v>
      </c>
      <c r="LON25" s="369"/>
      <c r="LOO25" s="369">
        <f t="shared" ref="LOO25" si="4255">LOM25*$C$25</f>
        <v>1.1567778747841687E+68</v>
      </c>
      <c r="LOP25" s="369"/>
      <c r="LOQ25" s="369">
        <f t="shared" ref="LOQ25" si="4256">LOO25*$C$25</f>
        <v>1.1972651004016144E+68</v>
      </c>
      <c r="LOR25" s="369"/>
      <c r="LOS25" s="369">
        <f t="shared" ref="LOS25" si="4257">LOQ25*$C$25</f>
        <v>1.2391693789156707E+68</v>
      </c>
      <c r="LOT25" s="369"/>
      <c r="LOU25" s="369">
        <f t="shared" ref="LOU25" si="4258">LOS25*$C$25</f>
        <v>1.2825403071777191E+68</v>
      </c>
      <c r="LOV25" s="369"/>
      <c r="LOW25" s="369">
        <f t="shared" ref="LOW25" si="4259">LOU25*$C$25</f>
        <v>1.3274292179289391E+68</v>
      </c>
      <c r="LOX25" s="369"/>
      <c r="LOY25" s="369">
        <f t="shared" ref="LOY25" si="4260">LOW25*$C$25</f>
        <v>1.373889240556452E+68</v>
      </c>
      <c r="LOZ25" s="369"/>
      <c r="LPA25" s="369">
        <f t="shared" ref="LPA25" si="4261">LOY25*$C$25</f>
        <v>1.4219753639759276E+68</v>
      </c>
      <c r="LPB25" s="369"/>
      <c r="LPC25" s="369">
        <f t="shared" ref="LPC25" si="4262">LPA25*$C$25</f>
        <v>1.471744501715085E+68</v>
      </c>
      <c r="LPD25" s="369"/>
      <c r="LPE25" s="369">
        <f t="shared" ref="LPE25" si="4263">LPC25*$C$25</f>
        <v>1.523255559275113E+68</v>
      </c>
      <c r="LPF25" s="369"/>
      <c r="LPG25" s="369">
        <f t="shared" ref="LPG25" si="4264">LPE25*$C$25</f>
        <v>1.5765695038497418E+68</v>
      </c>
      <c r="LPH25" s="369"/>
      <c r="LPI25" s="369">
        <f t="shared" ref="LPI25" si="4265">LPG25*$C$25</f>
        <v>1.6317494364844826E+68</v>
      </c>
      <c r="LPJ25" s="369"/>
      <c r="LPK25" s="369">
        <f t="shared" ref="LPK25" si="4266">LPI25*$C$25</f>
        <v>1.6888606667614394E+68</v>
      </c>
      <c r="LPL25" s="369"/>
      <c r="LPM25" s="369">
        <f t="shared" ref="LPM25" si="4267">LPK25*$C$25</f>
        <v>1.7479707900980896E+68</v>
      </c>
      <c r="LPN25" s="369"/>
      <c r="LPO25" s="369">
        <f t="shared" ref="LPO25" si="4268">LPM25*$C$25</f>
        <v>1.8091497677515226E+68</v>
      </c>
      <c r="LPP25" s="369"/>
      <c r="LPQ25" s="369">
        <f t="shared" ref="LPQ25" si="4269">LPO25*$C$25</f>
        <v>1.8724700096228256E+68</v>
      </c>
      <c r="LPR25" s="369"/>
      <c r="LPS25" s="369">
        <f t="shared" ref="LPS25" si="4270">LPQ25*$C$25</f>
        <v>1.9380064599596244E+68</v>
      </c>
      <c r="LPT25" s="369"/>
      <c r="LPU25" s="369">
        <f t="shared" ref="LPU25" si="4271">LPS25*$C$25</f>
        <v>2.0058366860582111E+68</v>
      </c>
      <c r="LPV25" s="369"/>
      <c r="LPW25" s="369">
        <f t="shared" ref="LPW25" si="4272">LPU25*$C$25</f>
        <v>2.0760409700702484E+68</v>
      </c>
      <c r="LPX25" s="369"/>
      <c r="LPY25" s="369">
        <f t="shared" ref="LPY25" si="4273">LPW25*$C$25</f>
        <v>2.148702404022707E+68</v>
      </c>
      <c r="LPZ25" s="369"/>
      <c r="LQA25" s="369">
        <f t="shared" ref="LQA25" si="4274">LPY25*$C$25</f>
        <v>2.2239069881635014E+68</v>
      </c>
      <c r="LQB25" s="369"/>
      <c r="LQC25" s="369">
        <f t="shared" ref="LQC25" si="4275">LQA25*$C$25</f>
        <v>2.3017437327492239E+68</v>
      </c>
      <c r="LQD25" s="369"/>
      <c r="LQE25" s="369">
        <f t="shared" ref="LQE25" si="4276">LQC25*$C$25</f>
        <v>2.3823047633954465E+68</v>
      </c>
      <c r="LQF25" s="369"/>
      <c r="LQG25" s="369">
        <f t="shared" ref="LQG25" si="4277">LQE25*$C$25</f>
        <v>2.4656854301142872E+68</v>
      </c>
      <c r="LQH25" s="369"/>
      <c r="LQI25" s="369">
        <f t="shared" ref="LQI25" si="4278">LQG25*$C$25</f>
        <v>2.551984420168287E+68</v>
      </c>
      <c r="LQJ25" s="369"/>
      <c r="LQK25" s="369">
        <f t="shared" ref="LQK25" si="4279">LQI25*$C$25</f>
        <v>2.6413038748741767E+68</v>
      </c>
      <c r="LQL25" s="369"/>
      <c r="LQM25" s="369">
        <f t="shared" ref="LQM25" si="4280">LQK25*$C$25</f>
        <v>2.7337495104947726E+68</v>
      </c>
      <c r="LQN25" s="369"/>
      <c r="LQO25" s="369">
        <f t="shared" ref="LQO25" si="4281">LQM25*$C$25</f>
        <v>2.8294307433620893E+68</v>
      </c>
      <c r="LQP25" s="369"/>
      <c r="LQQ25" s="369">
        <f t="shared" ref="LQQ25" si="4282">LQO25*$C$25</f>
        <v>2.928460819379762E+68</v>
      </c>
      <c r="LQR25" s="369"/>
      <c r="LQS25" s="369">
        <f t="shared" ref="LQS25" si="4283">LQQ25*$C$25</f>
        <v>3.0309569480580534E+68</v>
      </c>
      <c r="LQT25" s="369"/>
      <c r="LQU25" s="369">
        <f t="shared" ref="LQU25" si="4284">LQS25*$C$25</f>
        <v>3.1370404412400852E+68</v>
      </c>
      <c r="LQV25" s="369"/>
      <c r="LQW25" s="369">
        <f t="shared" ref="LQW25" si="4285">LQU25*$C$25</f>
        <v>3.2468368566834881E+68</v>
      </c>
      <c r="LQX25" s="369"/>
      <c r="LQY25" s="369">
        <f t="shared" ref="LQY25" si="4286">LQW25*$C$25</f>
        <v>3.36047614666741E+68</v>
      </c>
      <c r="LQZ25" s="369"/>
      <c r="LRA25" s="369">
        <f t="shared" ref="LRA25" si="4287">LQY25*$C$25</f>
        <v>3.478092811800769E+68</v>
      </c>
      <c r="LRB25" s="369"/>
      <c r="LRC25" s="369">
        <f t="shared" ref="LRC25" si="4288">LRA25*$C$25</f>
        <v>3.5998260602137956E+68</v>
      </c>
      <c r="LRD25" s="369"/>
      <c r="LRE25" s="369">
        <f t="shared" ref="LRE25" si="4289">LRC25*$C$25</f>
        <v>3.7258199723212781E+68</v>
      </c>
      <c r="LRF25" s="369"/>
      <c r="LRG25" s="369">
        <f t="shared" ref="LRG25" si="4290">LRE25*$C$25</f>
        <v>3.8562236713525228E+68</v>
      </c>
      <c r="LRH25" s="369"/>
      <c r="LRI25" s="369">
        <f t="shared" ref="LRI25" si="4291">LRG25*$C$25</f>
        <v>3.9911914998498606E+68</v>
      </c>
      <c r="LRJ25" s="369"/>
      <c r="LRK25" s="369">
        <f t="shared" ref="LRK25" si="4292">LRI25*$C$25</f>
        <v>4.1308832023446053E+68</v>
      </c>
      <c r="LRL25" s="369"/>
      <c r="LRM25" s="369">
        <f t="shared" ref="LRM25" si="4293">LRK25*$C$25</f>
        <v>4.2754641144266664E+68</v>
      </c>
      <c r="LRN25" s="369"/>
      <c r="LRO25" s="369">
        <f t="shared" ref="LRO25" si="4294">LRM25*$C$25</f>
        <v>4.425105358431599E+68</v>
      </c>
      <c r="LRP25" s="369"/>
      <c r="LRQ25" s="369">
        <f t="shared" ref="LRQ25" si="4295">LRO25*$C$25</f>
        <v>4.5799840459767046E+68</v>
      </c>
      <c r="LRR25" s="369"/>
      <c r="LRS25" s="369">
        <f t="shared" ref="LRS25" si="4296">LRQ25*$C$25</f>
        <v>4.7402834875858892E+68</v>
      </c>
      <c r="LRT25" s="369"/>
      <c r="LRU25" s="369">
        <f t="shared" ref="LRU25" si="4297">LRS25*$C$25</f>
        <v>4.9061934096513949E+68</v>
      </c>
      <c r="LRV25" s="369"/>
      <c r="LRW25" s="369">
        <f t="shared" ref="LRW25" si="4298">LRU25*$C$25</f>
        <v>5.077910178989193E+68</v>
      </c>
      <c r="LRX25" s="369"/>
      <c r="LRY25" s="369">
        <f t="shared" ref="LRY25" si="4299">LRW25*$C$25</f>
        <v>5.255637035253814E+68</v>
      </c>
      <c r="LRZ25" s="369"/>
      <c r="LSA25" s="369">
        <f t="shared" ref="LSA25" si="4300">LRY25*$C$25</f>
        <v>5.4395843314876972E+68</v>
      </c>
      <c r="LSB25" s="369"/>
      <c r="LSC25" s="369">
        <f t="shared" ref="LSC25" si="4301">LSA25*$C$25</f>
        <v>5.6299697830897665E+68</v>
      </c>
      <c r="LSD25" s="369"/>
      <c r="LSE25" s="369">
        <f t="shared" ref="LSE25" si="4302">LSC25*$C$25</f>
        <v>5.8270187254979083E+68</v>
      </c>
      <c r="LSF25" s="369"/>
      <c r="LSG25" s="369">
        <f t="shared" ref="LSG25" si="4303">LSE25*$C$25</f>
        <v>6.0309643808903347E+68</v>
      </c>
      <c r="LSH25" s="369"/>
      <c r="LSI25" s="369">
        <f t="shared" ref="LSI25" si="4304">LSG25*$C$25</f>
        <v>6.242048134221496E+68</v>
      </c>
      <c r="LSJ25" s="369"/>
      <c r="LSK25" s="369">
        <f t="shared" ref="LSK25" si="4305">LSI25*$C$25</f>
        <v>6.460519818919248E+68</v>
      </c>
      <c r="LSL25" s="369"/>
      <c r="LSM25" s="369">
        <f t="shared" ref="LSM25" si="4306">LSK25*$C$25</f>
        <v>6.6866380125814207E+68</v>
      </c>
      <c r="LSN25" s="369"/>
      <c r="LSO25" s="369">
        <f t="shared" ref="LSO25" si="4307">LSM25*$C$25</f>
        <v>6.9206703430217701E+68</v>
      </c>
      <c r="LSP25" s="369"/>
      <c r="LSQ25" s="369">
        <f t="shared" ref="LSQ25" si="4308">LSO25*$C$25</f>
        <v>7.1628938050275319E+68</v>
      </c>
      <c r="LSR25" s="369"/>
      <c r="LSS25" s="369">
        <f t="shared" ref="LSS25" si="4309">LSQ25*$C$25</f>
        <v>7.413595088203495E+68</v>
      </c>
      <c r="LST25" s="369"/>
      <c r="LSU25" s="369">
        <f t="shared" ref="LSU25" si="4310">LSS25*$C$25</f>
        <v>7.6730709162906167E+68</v>
      </c>
      <c r="LSV25" s="369"/>
      <c r="LSW25" s="369">
        <f t="shared" ref="LSW25" si="4311">LSU25*$C$25</f>
        <v>7.9416283983607874E+68</v>
      </c>
      <c r="LSX25" s="369"/>
      <c r="LSY25" s="369">
        <f t="shared" ref="LSY25" si="4312">LSW25*$C$25</f>
        <v>8.2195853923034144E+68</v>
      </c>
      <c r="LSZ25" s="369"/>
      <c r="LTA25" s="369">
        <f t="shared" ref="LTA25" si="4313">LSY25*$C$25</f>
        <v>8.5072708810340328E+68</v>
      </c>
      <c r="LTB25" s="369"/>
      <c r="LTC25" s="369">
        <f t="shared" ref="LTC25" si="4314">LTA25*$C$25</f>
        <v>8.8050253618702224E+68</v>
      </c>
      <c r="LTD25" s="369"/>
      <c r="LTE25" s="369">
        <f t="shared" ref="LTE25" si="4315">LTC25*$C$25</f>
        <v>9.1132012495356786E+68</v>
      </c>
      <c r="LTF25" s="369"/>
      <c r="LTG25" s="369">
        <f t="shared" ref="LTG25" si="4316">LTE25*$C$25</f>
        <v>9.4321632932694259E+68</v>
      </c>
      <c r="LTH25" s="369"/>
      <c r="LTI25" s="369">
        <f t="shared" ref="LTI25" si="4317">LTG25*$C$25</f>
        <v>9.762289008533855E+68</v>
      </c>
      <c r="LTJ25" s="369"/>
      <c r="LTK25" s="369">
        <f t="shared" ref="LTK25" si="4318">LTI25*$C$25</f>
        <v>1.0103969123832538E+69</v>
      </c>
      <c r="LTL25" s="369"/>
      <c r="LTM25" s="369">
        <f t="shared" ref="LTM25" si="4319">LTK25*$C$25</f>
        <v>1.0457608043166677E+69</v>
      </c>
      <c r="LTN25" s="369"/>
      <c r="LTO25" s="369">
        <f t="shared" ref="LTO25" si="4320">LTM25*$C$25</f>
        <v>1.0823624324677509E+69</v>
      </c>
      <c r="LTP25" s="369"/>
      <c r="LTQ25" s="369">
        <f t="shared" ref="LTQ25" si="4321">LTO25*$C$25</f>
        <v>1.120245117604122E+69</v>
      </c>
      <c r="LTR25" s="369"/>
      <c r="LTS25" s="369">
        <f t="shared" ref="LTS25" si="4322">LTQ25*$C$25</f>
        <v>1.1594536967202661E+69</v>
      </c>
      <c r="LTT25" s="369"/>
      <c r="LTU25" s="369">
        <f t="shared" ref="LTU25" si="4323">LTS25*$C$25</f>
        <v>1.2000345761054754E+69</v>
      </c>
      <c r="LTV25" s="369"/>
      <c r="LTW25" s="369">
        <f t="shared" ref="LTW25" si="4324">LTU25*$C$25</f>
        <v>1.2420357862691669E+69</v>
      </c>
      <c r="LTX25" s="369"/>
      <c r="LTY25" s="369">
        <f t="shared" ref="LTY25" si="4325">LTW25*$C$25</f>
        <v>1.2855070387885877E+69</v>
      </c>
      <c r="LTZ25" s="369"/>
      <c r="LUA25" s="369">
        <f t="shared" ref="LUA25" si="4326">LTY25*$C$25</f>
        <v>1.3304997851461882E+69</v>
      </c>
      <c r="LUB25" s="369"/>
      <c r="LUC25" s="369">
        <f t="shared" ref="LUC25" si="4327">LUA25*$C$25</f>
        <v>1.3770672776263046E+69</v>
      </c>
      <c r="LUD25" s="369"/>
      <c r="LUE25" s="369">
        <f t="shared" ref="LUE25" si="4328">LUC25*$C$25</f>
        <v>1.4252646323432251E+69</v>
      </c>
      <c r="LUF25" s="369"/>
      <c r="LUG25" s="369">
        <f t="shared" ref="LUG25" si="4329">LUE25*$C$25</f>
        <v>1.4751488944752379E+69</v>
      </c>
      <c r="LUH25" s="369"/>
      <c r="LUI25" s="369">
        <f t="shared" ref="LUI25" si="4330">LUG25*$C$25</f>
        <v>1.526779105781871E+69</v>
      </c>
      <c r="LUJ25" s="369"/>
      <c r="LUK25" s="369">
        <f t="shared" ref="LUK25" si="4331">LUI25*$C$25</f>
        <v>1.5802163744842364E+69</v>
      </c>
      <c r="LUL25" s="369"/>
      <c r="LUM25" s="369">
        <f t="shared" ref="LUM25" si="4332">LUK25*$C$25</f>
        <v>1.6355239475911846E+69</v>
      </c>
      <c r="LUN25" s="369"/>
      <c r="LUO25" s="369">
        <f t="shared" ref="LUO25" si="4333">LUM25*$C$25</f>
        <v>1.6927672857568759E+69</v>
      </c>
      <c r="LUP25" s="369"/>
      <c r="LUQ25" s="369">
        <f t="shared" ref="LUQ25" si="4334">LUO25*$C$25</f>
        <v>1.7520141407583665E+69</v>
      </c>
      <c r="LUR25" s="369"/>
      <c r="LUS25" s="369">
        <f t="shared" ref="LUS25" si="4335">LUQ25*$C$25</f>
        <v>1.8133346356849092E+69</v>
      </c>
      <c r="LUT25" s="369"/>
      <c r="LUU25" s="369">
        <f t="shared" ref="LUU25" si="4336">LUS25*$C$25</f>
        <v>1.8768013479338811E+69</v>
      </c>
      <c r="LUV25" s="369"/>
      <c r="LUW25" s="369">
        <f t="shared" ref="LUW25" si="4337">LUU25*$C$25</f>
        <v>1.9424893951115667E+69</v>
      </c>
      <c r="LUX25" s="369"/>
      <c r="LUY25" s="369">
        <f t="shared" ref="LUY25" si="4338">LUW25*$C$25</f>
        <v>2.0104765239404713E+69</v>
      </c>
      <c r="LUZ25" s="369"/>
      <c r="LVA25" s="369">
        <f t="shared" ref="LVA25" si="4339">LUY25*$C$25</f>
        <v>2.0808432022783876E+69</v>
      </c>
      <c r="LVB25" s="369"/>
      <c r="LVC25" s="369">
        <f t="shared" ref="LVC25" si="4340">LVA25*$C$25</f>
        <v>2.153672714358131E+69</v>
      </c>
      <c r="LVD25" s="369"/>
      <c r="LVE25" s="369">
        <f t="shared" ref="LVE25" si="4341">LVC25*$C$25</f>
        <v>2.2290512593606653E+69</v>
      </c>
      <c r="LVF25" s="369"/>
      <c r="LVG25" s="369">
        <f t="shared" ref="LVG25" si="4342">LVE25*$C$25</f>
        <v>2.3070680534382885E+69</v>
      </c>
      <c r="LVH25" s="369"/>
      <c r="LVI25" s="369">
        <f t="shared" ref="LVI25" si="4343">LVG25*$C$25</f>
        <v>2.3878154353086284E+69</v>
      </c>
      <c r="LVJ25" s="369"/>
      <c r="LVK25" s="369">
        <f t="shared" ref="LVK25" si="4344">LVI25*$C$25</f>
        <v>2.4713889755444303E+69</v>
      </c>
      <c r="LVL25" s="369"/>
      <c r="LVM25" s="369">
        <f t="shared" ref="LVM25" si="4345">LVK25*$C$25</f>
        <v>2.5578875896884853E+69</v>
      </c>
      <c r="LVN25" s="369"/>
      <c r="LVO25" s="369">
        <f t="shared" ref="LVO25" si="4346">LVM25*$C$25</f>
        <v>2.6474136553275821E+69</v>
      </c>
      <c r="LVP25" s="369"/>
      <c r="LVQ25" s="369">
        <f t="shared" ref="LVQ25" si="4347">LVO25*$C$25</f>
        <v>2.7400731332640474E+69</v>
      </c>
      <c r="LVR25" s="369"/>
      <c r="LVS25" s="369">
        <f t="shared" ref="LVS25" si="4348">LVQ25*$C$25</f>
        <v>2.8359756929282889E+69</v>
      </c>
      <c r="LVT25" s="369"/>
      <c r="LVU25" s="369">
        <f t="shared" ref="LVU25" si="4349">LVS25*$C$25</f>
        <v>2.9352348421807788E+69</v>
      </c>
      <c r="LVV25" s="369"/>
      <c r="LVW25" s="369">
        <f t="shared" ref="LVW25" si="4350">LVU25*$C$25</f>
        <v>3.0379680616571059E+69</v>
      </c>
      <c r="LVX25" s="369"/>
      <c r="LVY25" s="369">
        <f t="shared" ref="LVY25" si="4351">LVW25*$C$25</f>
        <v>3.1442969438151042E+69</v>
      </c>
      <c r="LVZ25" s="369"/>
      <c r="LWA25" s="369">
        <f t="shared" ref="LWA25" si="4352">LVY25*$C$25</f>
        <v>3.2543473368486327E+69</v>
      </c>
      <c r="LWB25" s="369"/>
      <c r="LWC25" s="369">
        <f t="shared" ref="LWC25" si="4353">LWA25*$C$25</f>
        <v>3.3682494936383346E+69</v>
      </c>
      <c r="LWD25" s="369"/>
      <c r="LWE25" s="369">
        <f t="shared" ref="LWE25" si="4354">LWC25*$C$25</f>
        <v>3.486138225915676E+69</v>
      </c>
      <c r="LWF25" s="369"/>
      <c r="LWG25" s="369">
        <f t="shared" ref="LWG25" si="4355">LWE25*$C$25</f>
        <v>3.6081530638227246E+69</v>
      </c>
      <c r="LWH25" s="369"/>
      <c r="LWI25" s="369">
        <f t="shared" ref="LWI25" si="4356">LWG25*$C$25</f>
        <v>3.73443842105652E+69</v>
      </c>
      <c r="LWJ25" s="369"/>
      <c r="LWK25" s="369">
        <f t="shared" ref="LWK25" si="4357">LWI25*$C$25</f>
        <v>3.865143765793498E+69</v>
      </c>
      <c r="LWL25" s="369"/>
      <c r="LWM25" s="369">
        <f t="shared" ref="LWM25" si="4358">LWK25*$C$25</f>
        <v>4.0004237975962699E+69</v>
      </c>
      <c r="LWN25" s="369"/>
      <c r="LWO25" s="369">
        <f t="shared" ref="LWO25" si="4359">LWM25*$C$25</f>
        <v>4.1404386305121394E+69</v>
      </c>
      <c r="LWP25" s="369"/>
      <c r="LWQ25" s="369">
        <f t="shared" ref="LWQ25" si="4360">LWO25*$C$25</f>
        <v>4.2853539825800636E+69</v>
      </c>
      <c r="LWR25" s="369"/>
      <c r="LWS25" s="369">
        <f t="shared" ref="LWS25" si="4361">LWQ25*$C$25</f>
        <v>4.4353413719703652E+69</v>
      </c>
      <c r="LWT25" s="369"/>
      <c r="LWU25" s="369">
        <f t="shared" ref="LWU25" si="4362">LWS25*$C$25</f>
        <v>4.5905783199893276E+69</v>
      </c>
      <c r="LWV25" s="369"/>
      <c r="LWW25" s="369">
        <f t="shared" ref="LWW25" si="4363">LWU25*$C$25</f>
        <v>4.7512485611889536E+69</v>
      </c>
      <c r="LWX25" s="369"/>
      <c r="LWY25" s="369">
        <f t="shared" ref="LWY25" si="4364">LWW25*$C$25</f>
        <v>4.9175422608305663E+69</v>
      </c>
      <c r="LWZ25" s="369"/>
      <c r="LXA25" s="369">
        <f t="shared" ref="LXA25" si="4365">LWY25*$C$25</f>
        <v>5.0896562399596355E+69</v>
      </c>
      <c r="LXB25" s="369"/>
      <c r="LXC25" s="369">
        <f t="shared" ref="LXC25" si="4366">LXA25*$C$25</f>
        <v>5.2677942083582225E+69</v>
      </c>
      <c r="LXD25" s="369"/>
      <c r="LXE25" s="369">
        <f t="shared" ref="LXE25" si="4367">LXC25*$C$25</f>
        <v>5.4521670056507599E+69</v>
      </c>
      <c r="LXF25" s="369"/>
      <c r="LXG25" s="369">
        <f t="shared" ref="LXG25" si="4368">LXE25*$C$25</f>
        <v>5.6429928508485362E+69</v>
      </c>
      <c r="LXH25" s="369"/>
      <c r="LXI25" s="369">
        <f t="shared" ref="LXI25" si="4369">LXG25*$C$25</f>
        <v>5.8404976006282344E+69</v>
      </c>
      <c r="LXJ25" s="369"/>
      <c r="LXK25" s="369">
        <f t="shared" ref="LXK25" si="4370">LXI25*$C$25</f>
        <v>6.0449150166502222E+69</v>
      </c>
      <c r="LXL25" s="369"/>
      <c r="LXM25" s="369">
        <f t="shared" ref="LXM25" si="4371">LXK25*$C$25</f>
        <v>6.2564870422329796E+69</v>
      </c>
      <c r="LXN25" s="369"/>
      <c r="LXO25" s="369">
        <f t="shared" ref="LXO25" si="4372">LXM25*$C$25</f>
        <v>6.475464088711133E+69</v>
      </c>
      <c r="LXP25" s="369"/>
      <c r="LXQ25" s="369">
        <f t="shared" ref="LXQ25" si="4373">LXO25*$C$25</f>
        <v>6.7021053318160224E+69</v>
      </c>
      <c r="LXR25" s="369"/>
      <c r="LXS25" s="369">
        <f t="shared" ref="LXS25" si="4374">LXQ25*$C$25</f>
        <v>6.9366790184295834E+69</v>
      </c>
      <c r="LXT25" s="369"/>
      <c r="LXU25" s="369">
        <f t="shared" ref="LXU25" si="4375">LXS25*$C$25</f>
        <v>7.1794627840746179E+69</v>
      </c>
      <c r="LXV25" s="369"/>
      <c r="LXW25" s="369">
        <f t="shared" ref="LXW25" si="4376">LXU25*$C$25</f>
        <v>7.430743981517229E+69</v>
      </c>
      <c r="LXX25" s="369"/>
      <c r="LXY25" s="369">
        <f t="shared" ref="LXY25" si="4377">LXW25*$C$25</f>
        <v>7.6908200208703315E+69</v>
      </c>
      <c r="LXZ25" s="369"/>
      <c r="LYA25" s="369">
        <f t="shared" ref="LYA25" si="4378">LXY25*$C$25</f>
        <v>7.9599987216007918E+69</v>
      </c>
      <c r="LYB25" s="369"/>
      <c r="LYC25" s="369">
        <f t="shared" ref="LYC25" si="4379">LYA25*$C$25</f>
        <v>8.2385986768568185E+69</v>
      </c>
      <c r="LYD25" s="369"/>
      <c r="LYE25" s="369">
        <f t="shared" ref="LYE25" si="4380">LYC25*$C$25</f>
        <v>8.5269496305468058E+69</v>
      </c>
      <c r="LYF25" s="369"/>
      <c r="LYG25" s="369">
        <f t="shared" ref="LYG25" si="4381">LYE25*$C$25</f>
        <v>8.825392867615944E+69</v>
      </c>
      <c r="LYH25" s="369"/>
      <c r="LYI25" s="369">
        <f t="shared" ref="LYI25" si="4382">LYG25*$C$25</f>
        <v>9.1342816179825017E+69</v>
      </c>
      <c r="LYJ25" s="369"/>
      <c r="LYK25" s="369">
        <f t="shared" ref="LYK25" si="4383">LYI25*$C$25</f>
        <v>9.4539814746118892E+69</v>
      </c>
      <c r="LYL25" s="369"/>
      <c r="LYM25" s="369">
        <f t="shared" ref="LYM25" si="4384">LYK25*$C$25</f>
        <v>9.784870826223304E+69</v>
      </c>
      <c r="LYN25" s="369"/>
      <c r="LYO25" s="369">
        <f t="shared" ref="LYO25" si="4385">LYM25*$C$25</f>
        <v>1.0127341305141119E+70</v>
      </c>
      <c r="LYP25" s="369"/>
      <c r="LYQ25" s="369">
        <f t="shared" ref="LYQ25" si="4386">LYO25*$C$25</f>
        <v>1.0481798250821057E+70</v>
      </c>
      <c r="LYR25" s="369"/>
      <c r="LYS25" s="369">
        <f t="shared" ref="LYS25" si="4387">LYQ25*$C$25</f>
        <v>1.0848661189599793E+70</v>
      </c>
      <c r="LYT25" s="369"/>
      <c r="LYU25" s="369">
        <f t="shared" ref="LYU25" si="4388">LYS25*$C$25</f>
        <v>1.1228364331235785E+70</v>
      </c>
      <c r="LYV25" s="369"/>
      <c r="LYW25" s="369">
        <f t="shared" ref="LYW25" si="4389">LYU25*$C$25</f>
        <v>1.1621357082829036E+70</v>
      </c>
      <c r="LYX25" s="369"/>
      <c r="LYY25" s="369">
        <f t="shared" ref="LYY25" si="4390">LYW25*$C$25</f>
        <v>1.2028104580728052E+70</v>
      </c>
      <c r="LYZ25" s="369"/>
      <c r="LZA25" s="369">
        <f t="shared" ref="LZA25" si="4391">LYY25*$C$25</f>
        <v>1.2449088241053533E+70</v>
      </c>
      <c r="LZB25" s="369"/>
      <c r="LZC25" s="369">
        <f t="shared" ref="LZC25" si="4392">LZA25*$C$25</f>
        <v>1.2884806329490405E+70</v>
      </c>
      <c r="LZD25" s="369"/>
      <c r="LZE25" s="369">
        <f t="shared" ref="LZE25" si="4393">LZC25*$C$25</f>
        <v>1.3335774551022568E+70</v>
      </c>
      <c r="LZF25" s="369"/>
      <c r="LZG25" s="369">
        <f t="shared" ref="LZG25" si="4394">LZE25*$C$25</f>
        <v>1.3802526660308356E+70</v>
      </c>
      <c r="LZH25" s="369"/>
      <c r="LZI25" s="369">
        <f t="shared" ref="LZI25" si="4395">LZG25*$C$25</f>
        <v>1.4285615093419147E+70</v>
      </c>
      <c r="LZJ25" s="369"/>
      <c r="LZK25" s="369">
        <f t="shared" ref="LZK25" si="4396">LZI25*$C$25</f>
        <v>1.4785611621688816E+70</v>
      </c>
      <c r="LZL25" s="369"/>
      <c r="LZM25" s="369">
        <f t="shared" ref="LZM25" si="4397">LZK25*$C$25</f>
        <v>1.5303108028447922E+70</v>
      </c>
      <c r="LZN25" s="369"/>
      <c r="LZO25" s="369">
        <f t="shared" ref="LZO25" si="4398">LZM25*$C$25</f>
        <v>1.5838716809443597E+70</v>
      </c>
      <c r="LZP25" s="369"/>
      <c r="LZQ25" s="369">
        <f t="shared" ref="LZQ25" si="4399">LZO25*$C$25</f>
        <v>1.639307189777412E+70</v>
      </c>
      <c r="LZR25" s="369"/>
      <c r="LZS25" s="369">
        <f t="shared" ref="LZS25" si="4400">LZQ25*$C$25</f>
        <v>1.6966829414196213E+70</v>
      </c>
      <c r="LZT25" s="369"/>
      <c r="LZU25" s="369">
        <f t="shared" ref="LZU25" si="4401">LZS25*$C$25</f>
        <v>1.7560668443693078E+70</v>
      </c>
      <c r="LZV25" s="369"/>
      <c r="LZW25" s="369">
        <f t="shared" ref="LZW25" si="4402">LZU25*$C$25</f>
        <v>1.8175291839222335E+70</v>
      </c>
      <c r="LZX25" s="369"/>
      <c r="LZY25" s="369">
        <f t="shared" ref="LZY25" si="4403">LZW25*$C$25</f>
        <v>1.8811427053595114E+70</v>
      </c>
      <c r="LZZ25" s="369"/>
      <c r="MAA25" s="369">
        <f t="shared" ref="MAA25" si="4404">LZY25*$C$25</f>
        <v>1.9469827000470941E+70</v>
      </c>
      <c r="MAB25" s="369"/>
      <c r="MAC25" s="369">
        <f t="shared" ref="MAC25" si="4405">MAA25*$C$25</f>
        <v>2.0151270945487421E+70</v>
      </c>
      <c r="MAD25" s="369"/>
      <c r="MAE25" s="369">
        <f t="shared" ref="MAE25" si="4406">MAC25*$C$25</f>
        <v>2.085656542857948E+70</v>
      </c>
      <c r="MAF25" s="369"/>
      <c r="MAG25" s="369">
        <f t="shared" ref="MAG25" si="4407">MAE25*$C$25</f>
        <v>2.1586545218579761E+70</v>
      </c>
      <c r="MAH25" s="369"/>
      <c r="MAI25" s="369">
        <f t="shared" ref="MAI25" si="4408">MAG25*$C$25</f>
        <v>2.234207430123005E+70</v>
      </c>
      <c r="MAJ25" s="369"/>
      <c r="MAK25" s="369">
        <f t="shared" ref="MAK25" si="4409">MAI25*$C$25</f>
        <v>2.3124046901773099E+70</v>
      </c>
      <c r="MAL25" s="369"/>
      <c r="MAM25" s="369">
        <f t="shared" ref="MAM25" si="4410">MAK25*$C$25</f>
        <v>2.3933388543335154E+70</v>
      </c>
      <c r="MAN25" s="369"/>
      <c r="MAO25" s="369">
        <f t="shared" ref="MAO25" si="4411">MAM25*$C$25</f>
        <v>2.4771057142351882E+70</v>
      </c>
      <c r="MAP25" s="369"/>
      <c r="MAQ25" s="369">
        <f t="shared" ref="MAQ25" si="4412">MAO25*$C$25</f>
        <v>2.5638044142334195E+70</v>
      </c>
      <c r="MAR25" s="369"/>
      <c r="MAS25" s="369">
        <f t="shared" ref="MAS25" si="4413">MAQ25*$C$25</f>
        <v>2.6535375687315891E+70</v>
      </c>
      <c r="MAT25" s="369"/>
      <c r="MAU25" s="369">
        <f t="shared" ref="MAU25" si="4414">MAS25*$C$25</f>
        <v>2.7464113836371943E+70</v>
      </c>
      <c r="MAV25" s="369"/>
      <c r="MAW25" s="369">
        <f t="shared" ref="MAW25" si="4415">MAU25*$C$25</f>
        <v>2.842535782064496E+70</v>
      </c>
      <c r="MAX25" s="369"/>
      <c r="MAY25" s="369">
        <f t="shared" ref="MAY25" si="4416">MAW25*$C$25</f>
        <v>2.9420245344367531E+70</v>
      </c>
      <c r="MAZ25" s="369"/>
      <c r="MBA25" s="369">
        <f t="shared" ref="MBA25" si="4417">MAY25*$C$25</f>
        <v>3.0449953931420392E+70</v>
      </c>
      <c r="MBB25" s="369"/>
      <c r="MBC25" s="369">
        <f t="shared" ref="MBC25" si="4418">MBA25*$C$25</f>
        <v>3.15157023190201E+70</v>
      </c>
      <c r="MBD25" s="369"/>
      <c r="MBE25" s="369">
        <f t="shared" ref="MBE25" si="4419">MBC25*$C$25</f>
        <v>3.26187519001858E+70</v>
      </c>
      <c r="MBF25" s="369"/>
      <c r="MBG25" s="369">
        <f t="shared" ref="MBG25" si="4420">MBE25*$C$25</f>
        <v>3.3760408216692299E+70</v>
      </c>
      <c r="MBH25" s="369"/>
      <c r="MBI25" s="369">
        <f t="shared" ref="MBI25" si="4421">MBG25*$C$25</f>
        <v>3.4942022504276525E+70</v>
      </c>
      <c r="MBJ25" s="369"/>
      <c r="MBK25" s="369">
        <f t="shared" ref="MBK25" si="4422">MBI25*$C$25</f>
        <v>3.6164993291926203E+70</v>
      </c>
      <c r="MBL25" s="369"/>
      <c r="MBM25" s="369">
        <f t="shared" ref="MBM25" si="4423">MBK25*$C$25</f>
        <v>3.7430768057143615E+70</v>
      </c>
      <c r="MBN25" s="369"/>
      <c r="MBO25" s="369">
        <f t="shared" ref="MBO25" si="4424">MBM25*$C$25</f>
        <v>3.8740844939143637E+70</v>
      </c>
      <c r="MBP25" s="369"/>
      <c r="MBQ25" s="369">
        <f t="shared" ref="MBQ25" si="4425">MBO25*$C$25</f>
        <v>4.0096774512013658E+70</v>
      </c>
      <c r="MBR25" s="369"/>
      <c r="MBS25" s="369">
        <f t="shared" ref="MBS25" si="4426">MBQ25*$C$25</f>
        <v>4.1500161619934132E+70</v>
      </c>
      <c r="MBT25" s="369"/>
      <c r="MBU25" s="369">
        <f t="shared" ref="MBU25" si="4427">MBS25*$C$25</f>
        <v>4.2952667276631821E+70</v>
      </c>
      <c r="MBV25" s="369"/>
      <c r="MBW25" s="369">
        <f t="shared" ref="MBW25" si="4428">MBU25*$C$25</f>
        <v>4.4456010631313934E+70</v>
      </c>
      <c r="MBX25" s="369"/>
      <c r="MBY25" s="369">
        <f t="shared" ref="MBY25" si="4429">MBW25*$C$25</f>
        <v>4.6011971003409916E+70</v>
      </c>
      <c r="MBZ25" s="369"/>
      <c r="MCA25" s="369">
        <f t="shared" ref="MCA25" si="4430">MBY25*$C$25</f>
        <v>4.7622389988529263E+70</v>
      </c>
      <c r="MCB25" s="369"/>
      <c r="MCC25" s="369">
        <f t="shared" ref="MCC25" si="4431">MCA25*$C$25</f>
        <v>4.9289173638127784E+70</v>
      </c>
      <c r="MCD25" s="369"/>
      <c r="MCE25" s="369">
        <f t="shared" ref="MCE25" si="4432">MCC25*$C$25</f>
        <v>5.1014294715462253E+70</v>
      </c>
      <c r="MCF25" s="369"/>
      <c r="MCG25" s="369">
        <f t="shared" ref="MCG25" si="4433">MCE25*$C$25</f>
        <v>5.2799795030503429E+70</v>
      </c>
      <c r="MCH25" s="369"/>
      <c r="MCI25" s="369">
        <f t="shared" ref="MCI25" si="4434">MCG25*$C$25</f>
        <v>5.4647787856571046E+70</v>
      </c>
      <c r="MCJ25" s="369"/>
      <c r="MCK25" s="369">
        <f t="shared" ref="MCK25" si="4435">MCI25*$C$25</f>
        <v>5.6560460431551028E+70</v>
      </c>
      <c r="MCL25" s="369"/>
      <c r="MCM25" s="369">
        <f t="shared" ref="MCM25" si="4436">MCK25*$C$25</f>
        <v>5.8540076546655308E+70</v>
      </c>
      <c r="MCN25" s="369"/>
      <c r="MCO25" s="369">
        <f t="shared" ref="MCO25" si="4437">MCM25*$C$25</f>
        <v>6.0588979225788236E+70</v>
      </c>
      <c r="MCP25" s="369"/>
      <c r="MCQ25" s="369">
        <f t="shared" ref="MCQ25" si="4438">MCO25*$C$25</f>
        <v>6.2709593498690815E+70</v>
      </c>
      <c r="MCR25" s="369"/>
      <c r="MCS25" s="369">
        <f t="shared" ref="MCS25" si="4439">MCQ25*$C$25</f>
        <v>6.4904429271144993E+70</v>
      </c>
      <c r="MCT25" s="369"/>
      <c r="MCU25" s="369">
        <f t="shared" ref="MCU25" si="4440">MCS25*$C$25</f>
        <v>6.7176084295635058E+70</v>
      </c>
      <c r="MCV25" s="369"/>
      <c r="MCW25" s="369">
        <f t="shared" ref="MCW25" si="4441">MCU25*$C$25</f>
        <v>6.9527247245982274E+70</v>
      </c>
      <c r="MCX25" s="369"/>
      <c r="MCY25" s="369">
        <f t="shared" ref="MCY25" si="4442">MCW25*$C$25</f>
        <v>7.1960700899591644E+70</v>
      </c>
      <c r="MCZ25" s="369"/>
      <c r="MDA25" s="369">
        <f t="shared" ref="MDA25" si="4443">MCY25*$C$25</f>
        <v>7.4479325431077343E+70</v>
      </c>
      <c r="MDB25" s="369"/>
      <c r="MDC25" s="369">
        <f t="shared" ref="MDC25" si="4444">MDA25*$C$25</f>
        <v>7.7086101821165041E+70</v>
      </c>
      <c r="MDD25" s="369"/>
      <c r="MDE25" s="369">
        <f t="shared" ref="MDE25" si="4445">MDC25*$C$25</f>
        <v>7.9784115384905807E+70</v>
      </c>
      <c r="MDF25" s="369"/>
      <c r="MDG25" s="369">
        <f t="shared" ref="MDG25" si="4446">MDE25*$C$25</f>
        <v>8.2576559423377502E+70</v>
      </c>
      <c r="MDH25" s="369"/>
      <c r="MDI25" s="369">
        <f t="shared" ref="MDI25" si="4447">MDG25*$C$25</f>
        <v>8.5466739003195709E+70</v>
      </c>
      <c r="MDJ25" s="369"/>
      <c r="MDK25" s="369">
        <f t="shared" ref="MDK25" si="4448">MDI25*$C$25</f>
        <v>8.8458074868307555E+70</v>
      </c>
      <c r="MDL25" s="369"/>
      <c r="MDM25" s="369">
        <f t="shared" ref="MDM25" si="4449">MDK25*$C$25</f>
        <v>9.1554107488698308E+70</v>
      </c>
      <c r="MDN25" s="369"/>
      <c r="MDO25" s="369">
        <f t="shared" ref="MDO25" si="4450">MDM25*$C$25</f>
        <v>9.4758501250802738E+70</v>
      </c>
      <c r="MDP25" s="369"/>
      <c r="MDQ25" s="369">
        <f t="shared" ref="MDQ25" si="4451">MDO25*$C$25</f>
        <v>9.807504879458083E+70</v>
      </c>
      <c r="MDR25" s="369"/>
      <c r="MDS25" s="369">
        <f t="shared" ref="MDS25" si="4452">MDQ25*$C$25</f>
        <v>1.0150767550239115E+71</v>
      </c>
      <c r="MDT25" s="369"/>
      <c r="MDU25" s="369">
        <f t="shared" ref="MDU25" si="4453">MDS25*$C$25</f>
        <v>1.0506044414497483E+71</v>
      </c>
      <c r="MDV25" s="369"/>
      <c r="MDW25" s="369">
        <f t="shared" ref="MDW25" si="4454">MDU25*$C$25</f>
        <v>1.0873755969004895E+71</v>
      </c>
      <c r="MDX25" s="369"/>
      <c r="MDY25" s="369">
        <f t="shared" ref="MDY25" si="4455">MDW25*$C$25</f>
        <v>1.1254337427920065E+71</v>
      </c>
      <c r="MDZ25" s="369"/>
      <c r="MEA25" s="369">
        <f t="shared" ref="MEA25" si="4456">MDY25*$C$25</f>
        <v>1.1648239237897268E+71</v>
      </c>
      <c r="MEB25" s="369"/>
      <c r="MEC25" s="369">
        <f t="shared" ref="MEC25" si="4457">MEA25*$C$25</f>
        <v>1.205592761122367E+71</v>
      </c>
      <c r="MED25" s="369"/>
      <c r="MEE25" s="369">
        <f t="shared" ref="MEE25" si="4458">MEC25*$C$25</f>
        <v>1.2477885077616496E+71</v>
      </c>
      <c r="MEF25" s="369"/>
      <c r="MEG25" s="369">
        <f t="shared" ref="MEG25" si="4459">MEE25*$C$25</f>
        <v>1.2914611055333072E+71</v>
      </c>
      <c r="MEH25" s="369"/>
      <c r="MEI25" s="369">
        <f t="shared" ref="MEI25" si="4460">MEG25*$C$25</f>
        <v>1.3366622442269727E+71</v>
      </c>
      <c r="MEJ25" s="369"/>
      <c r="MEK25" s="369">
        <f t="shared" ref="MEK25" si="4461">MEI25*$C$25</f>
        <v>1.3834454227749168E+71</v>
      </c>
      <c r="MEL25" s="369"/>
      <c r="MEM25" s="369">
        <f t="shared" ref="MEM25" si="4462">MEK25*$C$25</f>
        <v>1.4318660125720386E+71</v>
      </c>
      <c r="MEN25" s="369"/>
      <c r="MEO25" s="369">
        <f t="shared" ref="MEO25" si="4463">MEM25*$C$25</f>
        <v>1.4819813230120598E+71</v>
      </c>
      <c r="MEP25" s="369"/>
      <c r="MEQ25" s="369">
        <f t="shared" ref="MEQ25" si="4464">MEO25*$C$25</f>
        <v>1.5338506693174818E+71</v>
      </c>
      <c r="MER25" s="369"/>
      <c r="MES25" s="369">
        <f t="shared" ref="MES25" si="4465">MEQ25*$C$25</f>
        <v>1.5875354427435936E+71</v>
      </c>
      <c r="MET25" s="369"/>
      <c r="MEU25" s="369">
        <f t="shared" ref="MEU25" si="4466">MES25*$C$25</f>
        <v>1.6430991832396193E+71</v>
      </c>
      <c r="MEV25" s="369"/>
      <c r="MEW25" s="369">
        <f t="shared" ref="MEW25" si="4467">MEU25*$C$25</f>
        <v>1.7006076546530058E+71</v>
      </c>
      <c r="MEX25" s="369"/>
      <c r="MEY25" s="369">
        <f t="shared" ref="MEY25" si="4468">MEW25*$C$25</f>
        <v>1.7601289225658607E+71</v>
      </c>
      <c r="MEZ25" s="369"/>
      <c r="MFA25" s="369">
        <f t="shared" ref="MFA25" si="4469">MEY25*$C$25</f>
        <v>1.8217334348556657E+71</v>
      </c>
      <c r="MFB25" s="369"/>
      <c r="MFC25" s="369">
        <f t="shared" ref="MFC25" si="4470">MFA25*$C$25</f>
        <v>1.8854941050756138E+71</v>
      </c>
      <c r="MFD25" s="369"/>
      <c r="MFE25" s="369">
        <f t="shared" ref="MFE25" si="4471">MFC25*$C$25</f>
        <v>1.9514863987532601E+71</v>
      </c>
      <c r="MFF25" s="369"/>
      <c r="MFG25" s="369">
        <f t="shared" ref="MFG25" si="4472">MFE25*$C$25</f>
        <v>2.0197884227096239E+71</v>
      </c>
      <c r="MFH25" s="369"/>
      <c r="MFI25" s="369">
        <f t="shared" ref="MFI25" si="4473">MFG25*$C$25</f>
        <v>2.0904810175044606E+71</v>
      </c>
      <c r="MFJ25" s="369"/>
      <c r="MFK25" s="369">
        <f t="shared" ref="MFK25" si="4474">MFI25*$C$25</f>
        <v>2.1636478531171166E+71</v>
      </c>
      <c r="MFL25" s="369"/>
      <c r="MFM25" s="369">
        <f t="shared" ref="MFM25" si="4475">MFK25*$C$25</f>
        <v>2.2393755279762155E+71</v>
      </c>
      <c r="MFN25" s="369"/>
      <c r="MFO25" s="369">
        <f t="shared" ref="MFO25" si="4476">MFM25*$C$25</f>
        <v>2.317753671455383E+71</v>
      </c>
      <c r="MFP25" s="369"/>
      <c r="MFQ25" s="369">
        <f t="shared" ref="MFQ25" si="4477">MFO25*$C$25</f>
        <v>2.3988750499563212E+71</v>
      </c>
      <c r="MFR25" s="369"/>
      <c r="MFS25" s="369">
        <f t="shared" ref="MFS25" si="4478">MFQ25*$C$25</f>
        <v>2.4828356767047921E+71</v>
      </c>
      <c r="MFT25" s="369"/>
      <c r="MFU25" s="369">
        <f t="shared" ref="MFU25" si="4479">MFS25*$C$25</f>
        <v>2.5697349253894596E+71</v>
      </c>
      <c r="MFV25" s="369"/>
      <c r="MFW25" s="369">
        <f t="shared" ref="MFW25" si="4480">MFU25*$C$25</f>
        <v>2.6596756477780906E+71</v>
      </c>
      <c r="MFX25" s="369"/>
      <c r="MFY25" s="369">
        <f t="shared" ref="MFY25" si="4481">MFW25*$C$25</f>
        <v>2.7527642954503235E+71</v>
      </c>
      <c r="MFZ25" s="369"/>
      <c r="MGA25" s="369">
        <f t="shared" ref="MGA25" si="4482">MFY25*$C$25</f>
        <v>2.8491110457910844E+71</v>
      </c>
      <c r="MGB25" s="369"/>
      <c r="MGC25" s="369">
        <f t="shared" ref="MGC25" si="4483">MGA25*$C$25</f>
        <v>2.948829932393772E+71</v>
      </c>
      <c r="MGD25" s="369"/>
      <c r="MGE25" s="369">
        <f t="shared" ref="MGE25" si="4484">MGC25*$C$25</f>
        <v>3.0520389800275537E+71</v>
      </c>
      <c r="MGF25" s="369"/>
      <c r="MGG25" s="369">
        <f t="shared" ref="MGG25" si="4485">MGE25*$C$25</f>
        <v>3.1588603443285181E+71</v>
      </c>
      <c r="MGH25" s="369"/>
      <c r="MGI25" s="369">
        <f t="shared" ref="MGI25" si="4486">MGG25*$C$25</f>
        <v>3.2694204563800161E+71</v>
      </c>
      <c r="MGJ25" s="369"/>
      <c r="MGK25" s="369">
        <f t="shared" ref="MGK25" si="4487">MGI25*$C$25</f>
        <v>3.3838501723533163E+71</v>
      </c>
      <c r="MGL25" s="369"/>
      <c r="MGM25" s="369">
        <f t="shared" ref="MGM25" si="4488">MGK25*$C$25</f>
        <v>3.5022849283856819E+71</v>
      </c>
      <c r="MGN25" s="369"/>
      <c r="MGO25" s="369">
        <f t="shared" ref="MGO25" si="4489">MGM25*$C$25</f>
        <v>3.6248649008791806E+71</v>
      </c>
      <c r="MGP25" s="369"/>
      <c r="MGQ25" s="369">
        <f t="shared" ref="MGQ25" si="4490">MGO25*$C$25</f>
        <v>3.7517351724099516E+71</v>
      </c>
      <c r="MGR25" s="369"/>
      <c r="MGS25" s="369">
        <f t="shared" ref="MGS25" si="4491">MGQ25*$C$25</f>
        <v>3.8830459034442994E+71</v>
      </c>
      <c r="MGT25" s="369"/>
      <c r="MGU25" s="369">
        <f t="shared" ref="MGU25" si="4492">MGS25*$C$25</f>
        <v>4.0189525100648496E+71</v>
      </c>
      <c r="MGV25" s="369"/>
      <c r="MGW25" s="369">
        <f t="shared" ref="MGW25" si="4493">MGU25*$C$25</f>
        <v>4.1596158479171188E+71</v>
      </c>
      <c r="MGX25" s="369"/>
      <c r="MGY25" s="369">
        <f t="shared" ref="MGY25" si="4494">MGW25*$C$25</f>
        <v>4.3052024025942178E+71</v>
      </c>
      <c r="MGZ25" s="369"/>
      <c r="MHA25" s="369">
        <f t="shared" ref="MHA25" si="4495">MGY25*$C$25</f>
        <v>4.4558844866850149E+71</v>
      </c>
      <c r="MHB25" s="369"/>
      <c r="MHC25" s="369">
        <f t="shared" ref="MHC25" si="4496">MHA25*$C$25</f>
        <v>4.6118404437189906E+71</v>
      </c>
      <c r="MHD25" s="369"/>
      <c r="MHE25" s="369">
        <f t="shared" ref="MHE25" si="4497">MHC25*$C$25</f>
        <v>4.7732548592491545E+71</v>
      </c>
      <c r="MHF25" s="369"/>
      <c r="MHG25" s="369">
        <f t="shared" ref="MHG25" si="4498">MHE25*$C$25</f>
        <v>4.9403187793228745E+71</v>
      </c>
      <c r="MHH25" s="369"/>
      <c r="MHI25" s="369">
        <f t="shared" ref="MHI25" si="4499">MHG25*$C$25</f>
        <v>5.1132299365991746E+71</v>
      </c>
      <c r="MHJ25" s="369"/>
      <c r="MHK25" s="369">
        <f t="shared" ref="MHK25" si="4500">MHI25*$C$25</f>
        <v>5.2921929843801453E+71</v>
      </c>
      <c r="MHL25" s="369"/>
      <c r="MHM25" s="369">
        <f t="shared" ref="MHM25" si="4501">MHK25*$C$25</f>
        <v>5.47741973883345E+71</v>
      </c>
      <c r="MHN25" s="369"/>
      <c r="MHO25" s="369">
        <f t="shared" ref="MHO25" si="4502">MHM25*$C$25</f>
        <v>5.66912942969262E+71</v>
      </c>
      <c r="MHP25" s="369"/>
      <c r="MHQ25" s="369">
        <f t="shared" ref="MHQ25" si="4503">MHO25*$C$25</f>
        <v>5.8675489597318609E+71</v>
      </c>
      <c r="MHR25" s="369"/>
      <c r="MHS25" s="369">
        <f t="shared" ref="MHS25" si="4504">MHQ25*$C$25</f>
        <v>6.0729131733224758E+71</v>
      </c>
      <c r="MHT25" s="369"/>
      <c r="MHU25" s="369">
        <f t="shared" ref="MHU25" si="4505">MHS25*$C$25</f>
        <v>6.2854651343887621E+71</v>
      </c>
      <c r="MHV25" s="369"/>
      <c r="MHW25" s="369">
        <f t="shared" ref="MHW25" si="4506">MHU25*$C$25</f>
        <v>6.5054564140923685E+71</v>
      </c>
      <c r="MHX25" s="369"/>
      <c r="MHY25" s="369">
        <f t="shared" ref="MHY25" si="4507">MHW25*$C$25</f>
        <v>6.7331473885856011E+71</v>
      </c>
      <c r="MHZ25" s="369"/>
      <c r="MIA25" s="369">
        <f t="shared" ref="MIA25" si="4508">MHY25*$C$25</f>
        <v>6.9688075471860969E+71</v>
      </c>
      <c r="MIB25" s="369"/>
      <c r="MIC25" s="369">
        <f t="shared" ref="MIC25" si="4509">MIA25*$C$25</f>
        <v>7.2127158113376099E+71</v>
      </c>
      <c r="MID25" s="369"/>
      <c r="MIE25" s="369">
        <f t="shared" ref="MIE25" si="4510">MIC25*$C$25</f>
        <v>7.4651608647344257E+71</v>
      </c>
      <c r="MIF25" s="369"/>
      <c r="MIG25" s="369">
        <f t="shared" ref="MIG25" si="4511">MIE25*$C$25</f>
        <v>7.7264414950001302E+71</v>
      </c>
      <c r="MIH25" s="369"/>
      <c r="MII25" s="369">
        <f t="shared" ref="MII25" si="4512">MIG25*$C$25</f>
        <v>7.9968669473251341E+71</v>
      </c>
      <c r="MIJ25" s="369"/>
      <c r="MIK25" s="369">
        <f t="shared" ref="MIK25" si="4513">MII25*$C$25</f>
        <v>8.2767572904815134E+71</v>
      </c>
      <c r="MIL25" s="369"/>
      <c r="MIM25" s="369">
        <f t="shared" ref="MIM25" si="4514">MIK25*$C$25</f>
        <v>8.5664437956483659E+71</v>
      </c>
      <c r="MIN25" s="369"/>
      <c r="MIO25" s="369">
        <f t="shared" ref="MIO25" si="4515">MIM25*$C$25</f>
        <v>8.8662693284960572E+71</v>
      </c>
      <c r="MIP25" s="369"/>
      <c r="MIQ25" s="369">
        <f t="shared" ref="MIQ25" si="4516">MIO25*$C$25</f>
        <v>9.1765887549934195E+71</v>
      </c>
      <c r="MIR25" s="369"/>
      <c r="MIS25" s="369">
        <f t="shared" ref="MIS25" si="4517">MIQ25*$C$25</f>
        <v>9.4977693614181887E+71</v>
      </c>
      <c r="MIT25" s="369"/>
      <c r="MIU25" s="369">
        <f t="shared" ref="MIU25" si="4518">MIS25*$C$25</f>
        <v>9.8301912890678236E+71</v>
      </c>
      <c r="MIV25" s="369"/>
      <c r="MIW25" s="369">
        <f t="shared" ref="MIW25" si="4519">MIU25*$C$25</f>
        <v>1.0174247984185196E+72</v>
      </c>
      <c r="MIX25" s="369"/>
      <c r="MIY25" s="369">
        <f t="shared" ref="MIY25" si="4520">MIW25*$C$25</f>
        <v>1.0530346663631677E+72</v>
      </c>
      <c r="MIZ25" s="369"/>
      <c r="MJA25" s="369">
        <f t="shared" ref="MJA25" si="4521">MIY25*$C$25</f>
        <v>1.0898908796858786E+72</v>
      </c>
      <c r="MJB25" s="369"/>
      <c r="MJC25" s="369">
        <f t="shared" ref="MJC25" si="4522">MJA25*$C$25</f>
        <v>1.1280370604748842E+72</v>
      </c>
      <c r="MJD25" s="369"/>
      <c r="MJE25" s="369">
        <f t="shared" ref="MJE25" si="4523">MJC25*$C$25</f>
        <v>1.167518357591505E+72</v>
      </c>
      <c r="MJF25" s="369"/>
      <c r="MJG25" s="369">
        <f t="shared" ref="MJG25" si="4524">MJE25*$C$25</f>
        <v>1.2083815001072076E+72</v>
      </c>
      <c r="MJH25" s="369"/>
      <c r="MJI25" s="369">
        <f t="shared" ref="MJI25" si="4525">MJG25*$C$25</f>
        <v>1.2506748526109597E+72</v>
      </c>
      <c r="MJJ25" s="369"/>
      <c r="MJK25" s="369">
        <f t="shared" ref="MJK25" si="4526">MJI25*$C$25</f>
        <v>1.2944484724523432E+72</v>
      </c>
      <c r="MJL25" s="369"/>
      <c r="MJM25" s="369">
        <f t="shared" ref="MJM25" si="4527">MJK25*$C$25</f>
        <v>1.339754168988175E+72</v>
      </c>
      <c r="MJN25" s="369"/>
      <c r="MJO25" s="369">
        <f t="shared" ref="MJO25" si="4528">MJM25*$C$25</f>
        <v>1.386645564902761E+72</v>
      </c>
      <c r="MJP25" s="369"/>
      <c r="MJQ25" s="369">
        <f t="shared" ref="MJQ25" si="4529">MJO25*$C$25</f>
        <v>1.4351781596743576E+72</v>
      </c>
      <c r="MJR25" s="369"/>
      <c r="MJS25" s="369">
        <f t="shared" ref="MJS25" si="4530">MJQ25*$C$25</f>
        <v>1.4854093952629599E+72</v>
      </c>
      <c r="MJT25" s="369"/>
      <c r="MJU25" s="369">
        <f t="shared" ref="MJU25" si="4531">MJS25*$C$25</f>
        <v>1.5373987240971634E+72</v>
      </c>
      <c r="MJV25" s="369"/>
      <c r="MJW25" s="369">
        <f t="shared" ref="MJW25" si="4532">MJU25*$C$25</f>
        <v>1.5912076794405639E+72</v>
      </c>
      <c r="MJX25" s="369"/>
      <c r="MJY25" s="369">
        <f t="shared" ref="MJY25" si="4533">MJW25*$C$25</f>
        <v>1.6468999482209836E+72</v>
      </c>
      <c r="MJZ25" s="369"/>
      <c r="MKA25" s="369">
        <f t="shared" ref="MKA25" si="4534">MJY25*$C$25</f>
        <v>1.7045414464087178E+72</v>
      </c>
      <c r="MKB25" s="369"/>
      <c r="MKC25" s="369">
        <f t="shared" ref="MKC25" si="4535">MKA25*$C$25</f>
        <v>1.7642003970330228E+72</v>
      </c>
      <c r="MKD25" s="369"/>
      <c r="MKE25" s="369">
        <f t="shared" ref="MKE25" si="4536">MKC25*$C$25</f>
        <v>1.8259474109291785E+72</v>
      </c>
      <c r="MKF25" s="369"/>
      <c r="MKG25" s="369">
        <f t="shared" ref="MKG25" si="4537">MKE25*$C$25</f>
        <v>1.8898555703116997E+72</v>
      </c>
      <c r="MKH25" s="369"/>
      <c r="MKI25" s="369">
        <f t="shared" ref="MKI25" si="4538">MKG25*$C$25</f>
        <v>1.9560005152726089E+72</v>
      </c>
      <c r="MKJ25" s="369"/>
      <c r="MKK25" s="369">
        <f t="shared" ref="MKK25" si="4539">MKI25*$C$25</f>
        <v>2.0244605333071501E+72</v>
      </c>
      <c r="MKL25" s="369"/>
      <c r="MKM25" s="369">
        <f t="shared" ref="MKM25" si="4540">MKK25*$C$25</f>
        <v>2.0953166519729001E+72</v>
      </c>
      <c r="MKN25" s="369"/>
      <c r="MKO25" s="369">
        <f t="shared" ref="MKO25" si="4541">MKM25*$C$25</f>
        <v>2.1686527347919512E+72</v>
      </c>
      <c r="MKP25" s="369"/>
      <c r="MKQ25" s="369">
        <f t="shared" ref="MKQ25" si="4542">MKO25*$C$25</f>
        <v>2.2445555805096694E+72</v>
      </c>
      <c r="MKR25" s="369"/>
      <c r="MKS25" s="369">
        <f t="shared" ref="MKS25" si="4543">MKQ25*$C$25</f>
        <v>2.3231150258275078E+72</v>
      </c>
      <c r="MKT25" s="369"/>
      <c r="MKU25" s="369">
        <f t="shared" ref="MKU25" si="4544">MKS25*$C$25</f>
        <v>2.4044240517314704E+72</v>
      </c>
      <c r="MKV25" s="369"/>
      <c r="MKW25" s="369">
        <f t="shared" ref="MKW25" si="4545">MKU25*$C$25</f>
        <v>2.4885788935420717E+72</v>
      </c>
      <c r="MKX25" s="369"/>
      <c r="MKY25" s="369">
        <f t="shared" ref="MKY25" si="4546">MKW25*$C$25</f>
        <v>2.5756791548160442E+72</v>
      </c>
      <c r="MKZ25" s="369"/>
      <c r="MLA25" s="369">
        <f t="shared" ref="MLA25" si="4547">MKY25*$C$25</f>
        <v>2.6658279252346057E+72</v>
      </c>
      <c r="MLB25" s="369"/>
      <c r="MLC25" s="369">
        <f t="shared" ref="MLC25" si="4548">MLA25*$C$25</f>
        <v>2.7591319026178167E+72</v>
      </c>
      <c r="MLD25" s="369"/>
      <c r="MLE25" s="369">
        <f t="shared" ref="MLE25" si="4549">MLC25*$C$25</f>
        <v>2.8557015192094401E+72</v>
      </c>
      <c r="MLF25" s="369"/>
      <c r="MLG25" s="369">
        <f t="shared" ref="MLG25" si="4550">MLE25*$C$25</f>
        <v>2.9556510723817702E+72</v>
      </c>
      <c r="MLH25" s="369"/>
      <c r="MLI25" s="369">
        <f t="shared" ref="MLI25" si="4551">MLG25*$C$25</f>
        <v>3.0590988599151317E+72</v>
      </c>
      <c r="MLJ25" s="369"/>
      <c r="MLK25" s="369">
        <f t="shared" ref="MLK25" si="4552">MLI25*$C$25</f>
        <v>3.166167320012161E+72</v>
      </c>
      <c r="MLL25" s="369"/>
      <c r="MLM25" s="369">
        <f t="shared" ref="MLM25" si="4553">MLK25*$C$25</f>
        <v>3.2769831762125862E+72</v>
      </c>
      <c r="MLN25" s="369"/>
      <c r="MLO25" s="369">
        <f t="shared" ref="MLO25" si="4554">MLM25*$C$25</f>
        <v>3.3916775873800265E+72</v>
      </c>
      <c r="MLP25" s="369"/>
      <c r="MLQ25" s="369">
        <f t="shared" ref="MLQ25" si="4555">MLO25*$C$25</f>
        <v>3.5103863029383271E+72</v>
      </c>
      <c r="MLR25" s="369"/>
      <c r="MLS25" s="369">
        <f t="shared" ref="MLS25" si="4556">MLQ25*$C$25</f>
        <v>3.6332498235411684E+72</v>
      </c>
      <c r="MLT25" s="369"/>
      <c r="MLU25" s="369">
        <f t="shared" ref="MLU25" si="4557">MLS25*$C$25</f>
        <v>3.7604135673651088E+72</v>
      </c>
      <c r="MLV25" s="369"/>
      <c r="MLW25" s="369">
        <f t="shared" ref="MLW25" si="4558">MLU25*$C$25</f>
        <v>3.8920280422228873E+72</v>
      </c>
      <c r="MLX25" s="369"/>
      <c r="MLY25" s="369">
        <f t="shared" ref="MLY25" si="4559">MLW25*$C$25</f>
        <v>4.0282490237006878E+72</v>
      </c>
      <c r="MLZ25" s="369"/>
      <c r="MMA25" s="369">
        <f t="shared" ref="MMA25" si="4560">MLY25*$C$25</f>
        <v>4.1692377395302116E+72</v>
      </c>
      <c r="MMB25" s="369"/>
      <c r="MMC25" s="369">
        <f t="shared" ref="MMC25" si="4561">MMA25*$C$25</f>
        <v>4.3151610604137686E+72</v>
      </c>
      <c r="MMD25" s="369"/>
      <c r="MME25" s="369">
        <f t="shared" ref="MME25" si="4562">MMC25*$C$25</f>
        <v>4.4661916975282501E+72</v>
      </c>
      <c r="MMF25" s="369"/>
      <c r="MMG25" s="369">
        <f t="shared" ref="MMG25" si="4563">MME25*$C$25</f>
        <v>4.6225084069417383E+72</v>
      </c>
      <c r="MMH25" s="369"/>
      <c r="MMI25" s="369">
        <f t="shared" ref="MMI25" si="4564">MMG25*$C$25</f>
        <v>4.7842962011846984E+72</v>
      </c>
      <c r="MMJ25" s="369"/>
      <c r="MMK25" s="369">
        <f t="shared" ref="MMK25" si="4565">MMI25*$C$25</f>
        <v>4.9517465682261622E+72</v>
      </c>
      <c r="MML25" s="369"/>
      <c r="MMM25" s="369">
        <f t="shared" ref="MMM25" si="4566">MMK25*$C$25</f>
        <v>5.1250576981140776E+72</v>
      </c>
      <c r="MMN25" s="369"/>
      <c r="MMO25" s="369">
        <f t="shared" ref="MMO25" si="4567">MMM25*$C$25</f>
        <v>5.3044347175480695E+72</v>
      </c>
      <c r="MMP25" s="369"/>
      <c r="MMQ25" s="369">
        <f t="shared" ref="MMQ25" si="4568">MMO25*$C$25</f>
        <v>5.4900899326622515E+72</v>
      </c>
      <c r="MMR25" s="369"/>
      <c r="MMS25" s="369">
        <f t="shared" ref="MMS25" si="4569">MMQ25*$C$25</f>
        <v>5.68224308030543E+72</v>
      </c>
      <c r="MMT25" s="369"/>
      <c r="MMU25" s="369">
        <f t="shared" ref="MMU25" si="4570">MMS25*$C$25</f>
        <v>5.8811215881161192E+72</v>
      </c>
      <c r="MMV25" s="369"/>
      <c r="MMW25" s="369">
        <f t="shared" ref="MMW25" si="4571">MMU25*$C$25</f>
        <v>6.086960843700183E+72</v>
      </c>
      <c r="MMX25" s="369"/>
      <c r="MMY25" s="369">
        <f t="shared" ref="MMY25" si="4572">MMW25*$C$25</f>
        <v>6.3000044732296891E+72</v>
      </c>
      <c r="MMZ25" s="369"/>
      <c r="MNA25" s="369">
        <f t="shared" ref="MNA25" si="4573">MMY25*$C$25</f>
        <v>6.5205046297927278E+72</v>
      </c>
      <c r="MNB25" s="369"/>
      <c r="MNC25" s="369">
        <f t="shared" ref="MNC25" si="4574">MNA25*$C$25</f>
        <v>6.7487222918354725E+72</v>
      </c>
      <c r="MND25" s="369"/>
      <c r="MNE25" s="369">
        <f t="shared" ref="MNE25" si="4575">MNC25*$C$25</f>
        <v>6.9849275720497133E+72</v>
      </c>
      <c r="MNF25" s="369"/>
      <c r="MNG25" s="369">
        <f t="shared" ref="MNG25" si="4576">MNE25*$C$25</f>
        <v>7.2294000370714531E+72</v>
      </c>
      <c r="MNH25" s="369"/>
      <c r="MNI25" s="369">
        <f t="shared" ref="MNI25" si="4577">MNG25*$C$25</f>
        <v>7.482429038368953E+72</v>
      </c>
      <c r="MNJ25" s="369"/>
      <c r="MNK25" s="369">
        <f t="shared" ref="MNK25" si="4578">MNI25*$C$25</f>
        <v>7.7443140547118662E+72</v>
      </c>
      <c r="MNL25" s="369"/>
      <c r="MNM25" s="369">
        <f t="shared" ref="MNM25" si="4579">MNK25*$C$25</f>
        <v>8.0153650466267804E+72</v>
      </c>
      <c r="MNN25" s="369"/>
      <c r="MNO25" s="369">
        <f t="shared" ref="MNO25" si="4580">MNM25*$C$25</f>
        <v>8.2959028232587164E+72</v>
      </c>
      <c r="MNP25" s="369"/>
      <c r="MNQ25" s="369">
        <f t="shared" ref="MNQ25" si="4581">MNO25*$C$25</f>
        <v>8.5862594220727704E+72</v>
      </c>
      <c r="MNR25" s="369"/>
      <c r="MNS25" s="369">
        <f t="shared" ref="MNS25" si="4582">MNQ25*$C$25</f>
        <v>8.8867785018453172E+72</v>
      </c>
      <c r="MNT25" s="369"/>
      <c r="MNU25" s="369">
        <f t="shared" ref="MNU25" si="4583">MNS25*$C$25</f>
        <v>9.1978157494099023E+72</v>
      </c>
      <c r="MNV25" s="369"/>
      <c r="MNW25" s="369">
        <f t="shared" ref="MNW25" si="4584">MNU25*$C$25</f>
        <v>9.5197393006392485E+72</v>
      </c>
      <c r="MNX25" s="369"/>
      <c r="MNY25" s="369">
        <f t="shared" ref="MNY25" si="4585">MNW25*$C$25</f>
        <v>9.8529301761616216E+72</v>
      </c>
      <c r="MNZ25" s="369"/>
      <c r="MOA25" s="369">
        <f t="shared" ref="MOA25" si="4586">MNY25*$C$25</f>
        <v>1.0197782732327277E+73</v>
      </c>
      <c r="MOB25" s="369"/>
      <c r="MOC25" s="369">
        <f t="shared" ref="MOC25" si="4587">MOA25*$C$25</f>
        <v>1.055470512795873E+73</v>
      </c>
      <c r="MOD25" s="369"/>
      <c r="MOE25" s="369">
        <f t="shared" ref="MOE25" si="4588">MOC25*$C$25</f>
        <v>1.0924119807437284E+73</v>
      </c>
      <c r="MOF25" s="369"/>
      <c r="MOG25" s="369">
        <f t="shared" ref="MOG25" si="4589">MOE25*$C$25</f>
        <v>1.1306464000697588E+73</v>
      </c>
      <c r="MOH25" s="369"/>
      <c r="MOI25" s="369">
        <f t="shared" ref="MOI25" si="4590">MOG25*$C$25</f>
        <v>1.1702190240722003E+73</v>
      </c>
      <c r="MOJ25" s="369"/>
      <c r="MOK25" s="369">
        <f t="shared" ref="MOK25" si="4591">MOI25*$C$25</f>
        <v>1.2111766899147272E+73</v>
      </c>
      <c r="MOL25" s="369"/>
      <c r="MOM25" s="369">
        <f t="shared" ref="MOM25" si="4592">MOK25*$C$25</f>
        <v>1.2535678740617426E+73</v>
      </c>
      <c r="MON25" s="369"/>
      <c r="MOO25" s="369">
        <f t="shared" ref="MOO25" si="4593">MOM25*$C$25</f>
        <v>1.2974427496539035E+73</v>
      </c>
      <c r="MOP25" s="369"/>
      <c r="MOQ25" s="369">
        <f t="shared" ref="MOQ25" si="4594">MOO25*$C$25</f>
        <v>1.3428532458917901E+73</v>
      </c>
      <c r="MOR25" s="369"/>
      <c r="MOS25" s="369">
        <f t="shared" ref="MOS25" si="4595">MOQ25*$C$25</f>
        <v>1.3898531094980026E+73</v>
      </c>
      <c r="MOT25" s="369"/>
      <c r="MOU25" s="369">
        <f t="shared" ref="MOU25" si="4596">MOS25*$C$25</f>
        <v>1.4384979683304325E+73</v>
      </c>
      <c r="MOV25" s="369"/>
      <c r="MOW25" s="369">
        <f t="shared" ref="MOW25" si="4597">MOU25*$C$25</f>
        <v>1.4888453972219975E+73</v>
      </c>
      <c r="MOX25" s="369"/>
      <c r="MOY25" s="369">
        <f t="shared" ref="MOY25" si="4598">MOW25*$C$25</f>
        <v>1.5409549861247673E+73</v>
      </c>
      <c r="MOZ25" s="369"/>
      <c r="MPA25" s="369">
        <f t="shared" ref="MPA25" si="4599">MOY25*$C$25</f>
        <v>1.5948884106391341E+73</v>
      </c>
      <c r="MPB25" s="369"/>
      <c r="MPC25" s="369">
        <f t="shared" ref="MPC25" si="4600">MPA25*$C$25</f>
        <v>1.6507095050115035E+73</v>
      </c>
      <c r="MPD25" s="369"/>
      <c r="MPE25" s="369">
        <f t="shared" ref="MPE25" si="4601">MPC25*$C$25</f>
        <v>1.708484337686906E+73</v>
      </c>
      <c r="MPF25" s="369"/>
      <c r="MPG25" s="369">
        <f t="shared" ref="MPG25" si="4602">MPE25*$C$25</f>
        <v>1.7682812895059475E+73</v>
      </c>
      <c r="MPH25" s="369"/>
      <c r="MPI25" s="369">
        <f t="shared" ref="MPI25" si="4603">MPG25*$C$25</f>
        <v>1.8301711346386556E+73</v>
      </c>
      <c r="MPJ25" s="369"/>
      <c r="MPK25" s="369">
        <f t="shared" ref="MPK25" si="4604">MPI25*$C$25</f>
        <v>1.8942271243510085E+73</v>
      </c>
      <c r="MPL25" s="369"/>
      <c r="MPM25" s="369">
        <f t="shared" ref="MPM25" si="4605">MPK25*$C$25</f>
        <v>1.9605250737032937E+73</v>
      </c>
      <c r="MPN25" s="369"/>
      <c r="MPO25" s="369">
        <f t="shared" ref="MPO25" si="4606">MPM25*$C$25</f>
        <v>2.029143451282909E+73</v>
      </c>
      <c r="MPP25" s="369"/>
      <c r="MPQ25" s="369">
        <f t="shared" ref="MPQ25" si="4607">MPO25*$C$25</f>
        <v>2.1001634720778107E+73</v>
      </c>
      <c r="MPR25" s="369"/>
      <c r="MPS25" s="369">
        <f t="shared" ref="MPS25" si="4608">MPQ25*$C$25</f>
        <v>2.1736691936005339E+73</v>
      </c>
      <c r="MPT25" s="369"/>
      <c r="MPU25" s="369">
        <f t="shared" ref="MPU25" si="4609">MPS25*$C$25</f>
        <v>2.2497476153765524E+73</v>
      </c>
      <c r="MPV25" s="369"/>
      <c r="MPW25" s="369">
        <f t="shared" ref="MPW25" si="4610">MPU25*$C$25</f>
        <v>2.3284887819147315E+73</v>
      </c>
      <c r="MPX25" s="369"/>
      <c r="MPY25" s="369">
        <f t="shared" ref="MPY25" si="4611">MPW25*$C$25</f>
        <v>2.4099858892817468E+73</v>
      </c>
      <c r="MPZ25" s="369"/>
      <c r="MQA25" s="369">
        <f t="shared" ref="MQA25" si="4612">MPY25*$C$25</f>
        <v>2.4943353954066076E+73</v>
      </c>
      <c r="MQB25" s="369"/>
      <c r="MQC25" s="369">
        <f t="shared" ref="MQC25" si="4613">MQA25*$C$25</f>
        <v>2.5816371342458387E+73</v>
      </c>
      <c r="MQD25" s="369"/>
      <c r="MQE25" s="369">
        <f t="shared" ref="MQE25" si="4614">MQC25*$C$25</f>
        <v>2.6719944339444429E+73</v>
      </c>
      <c r="MQF25" s="369"/>
      <c r="MQG25" s="369">
        <f t="shared" ref="MQG25" si="4615">MQE25*$C$25</f>
        <v>2.7655142391324981E+73</v>
      </c>
      <c r="MQH25" s="369"/>
      <c r="MQI25" s="369">
        <f t="shared" ref="MQI25" si="4616">MQG25*$C$25</f>
        <v>2.8623072375021355E+73</v>
      </c>
      <c r="MQJ25" s="369"/>
      <c r="MQK25" s="369">
        <f t="shared" ref="MQK25" si="4617">MQI25*$C$25</f>
        <v>2.9624879908147099E+73</v>
      </c>
      <c r="MQL25" s="369"/>
      <c r="MQM25" s="369">
        <f t="shared" ref="MQM25" si="4618">MQK25*$C$25</f>
        <v>3.0661750704932248E+73</v>
      </c>
      <c r="MQN25" s="369"/>
      <c r="MQO25" s="369">
        <f t="shared" ref="MQO25" si="4619">MQM25*$C$25</f>
        <v>3.1734911979604872E+73</v>
      </c>
      <c r="MQP25" s="369"/>
      <c r="MQQ25" s="369">
        <f t="shared" ref="MQQ25" si="4620">MQO25*$C$25</f>
        <v>3.2845633898891042E+73</v>
      </c>
      <c r="MQR25" s="369"/>
      <c r="MQS25" s="369">
        <f t="shared" ref="MQS25" si="4621">MQQ25*$C$25</f>
        <v>3.3995231085352228E+73</v>
      </c>
      <c r="MQT25" s="369"/>
      <c r="MQU25" s="369">
        <f t="shared" ref="MQU25" si="4622">MQS25*$C$25</f>
        <v>3.5185064173339556E+73</v>
      </c>
      <c r="MQV25" s="369"/>
      <c r="MQW25" s="369">
        <f t="shared" ref="MQW25" si="4623">MQU25*$C$25</f>
        <v>3.6416541419406439E+73</v>
      </c>
      <c r="MQX25" s="369"/>
      <c r="MQY25" s="369">
        <f t="shared" ref="MQY25" si="4624">MQW25*$C$25</f>
        <v>3.7691120369085664E+73</v>
      </c>
      <c r="MQZ25" s="369"/>
      <c r="MRA25" s="369">
        <f t="shared" ref="MRA25" si="4625">MQY25*$C$25</f>
        <v>3.9010309582003656E+73</v>
      </c>
      <c r="MRB25" s="369"/>
      <c r="MRC25" s="369">
        <f t="shared" ref="MRC25" si="4626">MRA25*$C$25</f>
        <v>4.0375670417373779E+73</v>
      </c>
      <c r="MRD25" s="369"/>
      <c r="MRE25" s="369">
        <f t="shared" ref="MRE25" si="4627">MRC25*$C$25</f>
        <v>4.1788818881981861E+73</v>
      </c>
      <c r="MRF25" s="369"/>
      <c r="MRG25" s="369">
        <f t="shared" ref="MRG25" si="4628">MRE25*$C$25</f>
        <v>4.3251427542851223E+73</v>
      </c>
      <c r="MRH25" s="369"/>
      <c r="MRI25" s="369">
        <f t="shared" ref="MRI25" si="4629">MRG25*$C$25</f>
        <v>4.4765227506851012E+73</v>
      </c>
      <c r="MRJ25" s="369"/>
      <c r="MRK25" s="369">
        <f t="shared" ref="MRK25" si="4630">MRI25*$C$25</f>
        <v>4.633201046959079E+73</v>
      </c>
      <c r="MRL25" s="369"/>
      <c r="MRM25" s="369">
        <f t="shared" ref="MRM25" si="4631">MRK25*$C$25</f>
        <v>4.7953630836026467E+73</v>
      </c>
      <c r="MRN25" s="369"/>
      <c r="MRO25" s="369">
        <f t="shared" ref="MRO25" si="4632">MRM25*$C$25</f>
        <v>4.9632007915287392E+73</v>
      </c>
      <c r="MRP25" s="369"/>
      <c r="MRQ25" s="369">
        <f t="shared" ref="MRQ25" si="4633">MRO25*$C$25</f>
        <v>5.1369128192322447E+73</v>
      </c>
      <c r="MRR25" s="369"/>
      <c r="MRS25" s="369">
        <f t="shared" ref="MRS25" si="4634">MRQ25*$C$25</f>
        <v>5.3167047679053725E+73</v>
      </c>
      <c r="MRT25" s="369"/>
      <c r="MRU25" s="369">
        <f t="shared" ref="MRU25" si="4635">MRS25*$C$25</f>
        <v>5.5027894347820601E+73</v>
      </c>
      <c r="MRV25" s="369"/>
      <c r="MRW25" s="369">
        <f t="shared" ref="MRW25" si="4636">MRU25*$C$25</f>
        <v>5.6953870649994312E+73</v>
      </c>
      <c r="MRX25" s="369"/>
      <c r="MRY25" s="369">
        <f t="shared" ref="MRY25" si="4637">MRW25*$C$25</f>
        <v>5.8947256122744108E+73</v>
      </c>
      <c r="MRZ25" s="369"/>
      <c r="MSA25" s="369">
        <f t="shared" ref="MSA25" si="4638">MRY25*$C$25</f>
        <v>6.1010410087040152E+73</v>
      </c>
      <c r="MSB25" s="369"/>
      <c r="MSC25" s="369">
        <f t="shared" ref="MSC25" si="4639">MSA25*$C$25</f>
        <v>6.3145774440086551E+73</v>
      </c>
      <c r="MSD25" s="369"/>
      <c r="MSE25" s="369">
        <f t="shared" ref="MSE25" si="4640">MSC25*$C$25</f>
        <v>6.5355876545489575E+73</v>
      </c>
      <c r="MSF25" s="369"/>
      <c r="MSG25" s="369">
        <f t="shared" ref="MSG25" si="4641">MSE25*$C$25</f>
        <v>6.7643332224581703E+73</v>
      </c>
      <c r="MSH25" s="369"/>
      <c r="MSI25" s="369">
        <f t="shared" ref="MSI25" si="4642">MSG25*$C$25</f>
        <v>7.0010848852442063E+73</v>
      </c>
      <c r="MSJ25" s="369"/>
      <c r="MSK25" s="369">
        <f t="shared" ref="MSK25" si="4643">MSI25*$C$25</f>
        <v>7.2461228562277525E+73</v>
      </c>
      <c r="MSL25" s="369"/>
      <c r="MSM25" s="369">
        <f t="shared" ref="MSM25" si="4644">MSK25*$C$25</f>
        <v>7.4997371561957236E+73</v>
      </c>
      <c r="MSN25" s="369"/>
      <c r="MSO25" s="369">
        <f t="shared" ref="MSO25" si="4645">MSM25*$C$25</f>
        <v>7.7622279566625728E+73</v>
      </c>
      <c r="MSP25" s="369"/>
      <c r="MSQ25" s="369">
        <f t="shared" ref="MSQ25" si="4646">MSO25*$C$25</f>
        <v>8.0339059351457625E+73</v>
      </c>
      <c r="MSR25" s="369"/>
      <c r="MSS25" s="369">
        <f t="shared" ref="MSS25" si="4647">MSQ25*$C$25</f>
        <v>8.315092642875863E+73</v>
      </c>
      <c r="MST25" s="369"/>
      <c r="MSU25" s="369">
        <f t="shared" ref="MSU25" si="4648">MSS25*$C$25</f>
        <v>8.6061208853765172E+73</v>
      </c>
      <c r="MSV25" s="369"/>
      <c r="MSW25" s="369">
        <f t="shared" ref="MSW25" si="4649">MSU25*$C$25</f>
        <v>8.9073351163646949E+73</v>
      </c>
      <c r="MSX25" s="369"/>
      <c r="MSY25" s="369">
        <f t="shared" ref="MSY25" si="4650">MSW25*$C$25</f>
        <v>9.2190918454374591E+73</v>
      </c>
      <c r="MSZ25" s="369"/>
      <c r="MTA25" s="369">
        <f t="shared" ref="MTA25" si="4651">MSY25*$C$25</f>
        <v>9.5417600600277696E+73</v>
      </c>
      <c r="MTB25" s="369"/>
      <c r="MTC25" s="369">
        <f t="shared" ref="MTC25" si="4652">MTA25*$C$25</f>
        <v>9.8757216621287409E+73</v>
      </c>
      <c r="MTD25" s="369"/>
      <c r="MTE25" s="369">
        <f t="shared" ref="MTE25" si="4653">MTC25*$C$25</f>
        <v>1.0221371920303246E+74</v>
      </c>
      <c r="MTF25" s="369"/>
      <c r="MTG25" s="369">
        <f t="shared" ref="MTG25" si="4654">MTE25*$C$25</f>
        <v>1.0579119937513859E+74</v>
      </c>
      <c r="MTH25" s="369"/>
      <c r="MTI25" s="369">
        <f t="shared" ref="MTI25" si="4655">MTG25*$C$25</f>
        <v>1.0949389135326843E+74</v>
      </c>
      <c r="MTJ25" s="369"/>
      <c r="MTK25" s="369">
        <f t="shared" ref="MTK25" si="4656">MTI25*$C$25</f>
        <v>1.1332617755063281E+74</v>
      </c>
      <c r="MTL25" s="369"/>
      <c r="MTM25" s="369">
        <f t="shared" ref="MTM25" si="4657">MTK25*$C$25</f>
        <v>1.1729259376490496E+74</v>
      </c>
      <c r="MTN25" s="369"/>
      <c r="MTO25" s="369">
        <f t="shared" ref="MTO25" si="4658">MTM25*$C$25</f>
        <v>1.2139783454667664E+74</v>
      </c>
      <c r="MTP25" s="369"/>
      <c r="MTQ25" s="369">
        <f t="shared" ref="MTQ25" si="4659">MTO25*$C$25</f>
        <v>1.2564675875581032E+74</v>
      </c>
      <c r="MTR25" s="369"/>
      <c r="MTS25" s="369">
        <f t="shared" ref="MTS25" si="4660">MTQ25*$C$25</f>
        <v>1.3004439531226366E+74</v>
      </c>
      <c r="MTT25" s="369"/>
      <c r="MTU25" s="369">
        <f t="shared" ref="MTU25" si="4661">MTS25*$C$25</f>
        <v>1.3459594914819288E+74</v>
      </c>
      <c r="MTV25" s="369"/>
      <c r="MTW25" s="369">
        <f t="shared" ref="MTW25" si="4662">MTU25*$C$25</f>
        <v>1.3930680736837962E+74</v>
      </c>
      <c r="MTX25" s="369"/>
      <c r="MTY25" s="369">
        <f t="shared" ref="MTY25" si="4663">MTW25*$C$25</f>
        <v>1.4418254562627289E+74</v>
      </c>
      <c r="MTZ25" s="369"/>
      <c r="MUA25" s="369">
        <f t="shared" ref="MUA25" si="4664">MTY25*$C$25</f>
        <v>1.4922893472319243E+74</v>
      </c>
      <c r="MUB25" s="369"/>
      <c r="MUC25" s="369">
        <f t="shared" ref="MUC25" si="4665">MUA25*$C$25</f>
        <v>1.5445194743850415E+74</v>
      </c>
      <c r="MUD25" s="369"/>
      <c r="MUE25" s="369">
        <f t="shared" ref="MUE25" si="4666">MUC25*$C$25</f>
        <v>1.5985776559885178E+74</v>
      </c>
      <c r="MUF25" s="369"/>
      <c r="MUG25" s="369">
        <f t="shared" ref="MUG25" si="4667">MUE25*$C$25</f>
        <v>1.6545278739481157E+74</v>
      </c>
      <c r="MUH25" s="369"/>
      <c r="MUI25" s="369">
        <f t="shared" ref="MUI25" si="4668">MUG25*$C$25</f>
        <v>1.7124363495362996E+74</v>
      </c>
      <c r="MUJ25" s="369"/>
      <c r="MUK25" s="369">
        <f t="shared" ref="MUK25" si="4669">MUI25*$C$25</f>
        <v>1.7723716217700701E+74</v>
      </c>
      <c r="MUL25" s="369"/>
      <c r="MUM25" s="369">
        <f t="shared" ref="MUM25" si="4670">MUK25*$C$25</f>
        <v>1.8344046285320223E+74</v>
      </c>
      <c r="MUN25" s="369"/>
      <c r="MUO25" s="369">
        <f t="shared" ref="MUO25" si="4671">MUM25*$C$25</f>
        <v>1.8986087905306429E+74</v>
      </c>
      <c r="MUP25" s="369"/>
      <c r="MUQ25" s="369">
        <f t="shared" ref="MUQ25" si="4672">MUO25*$C$25</f>
        <v>1.9650600981992151E+74</v>
      </c>
      <c r="MUR25" s="369"/>
      <c r="MUS25" s="369">
        <f t="shared" ref="MUS25" si="4673">MUQ25*$C$25</f>
        <v>2.0338372016361876E+74</v>
      </c>
      <c r="MUT25" s="369"/>
      <c r="MUU25" s="369">
        <f t="shared" ref="MUU25" si="4674">MUS25*$C$25</f>
        <v>2.1050215036934541E+74</v>
      </c>
      <c r="MUV25" s="369"/>
      <c r="MUW25" s="369">
        <f t="shared" ref="MUW25" si="4675">MUU25*$C$25</f>
        <v>2.1786972563227249E+74</v>
      </c>
      <c r="MUX25" s="369"/>
      <c r="MUY25" s="369">
        <f t="shared" ref="MUY25" si="4676">MUW25*$C$25</f>
        <v>2.2549516602940201E+74</v>
      </c>
      <c r="MUZ25" s="369"/>
      <c r="MVA25" s="369">
        <f t="shared" ref="MVA25" si="4677">MUY25*$C$25</f>
        <v>2.3338749684043108E+74</v>
      </c>
      <c r="MVB25" s="369"/>
      <c r="MVC25" s="369">
        <f t="shared" ref="MVC25" si="4678">MVA25*$C$25</f>
        <v>2.4155605922984615E+74</v>
      </c>
      <c r="MVD25" s="369"/>
      <c r="MVE25" s="369">
        <f t="shared" ref="MVE25" si="4679">MVC25*$C$25</f>
        <v>2.5001052130289074E+74</v>
      </c>
      <c r="MVF25" s="369"/>
      <c r="MVG25" s="369">
        <f t="shared" ref="MVG25" si="4680">MVE25*$C$25</f>
        <v>2.5876088954849188E+74</v>
      </c>
      <c r="MVH25" s="369"/>
      <c r="MVI25" s="369">
        <f t="shared" ref="MVI25" si="4681">MVG25*$C$25</f>
        <v>2.6781752068268905E+74</v>
      </c>
      <c r="MVJ25" s="369"/>
      <c r="MVK25" s="369">
        <f t="shared" ref="MVK25" si="4682">MVI25*$C$25</f>
        <v>2.7719113390658312E+74</v>
      </c>
      <c r="MVL25" s="369"/>
      <c r="MVM25" s="369">
        <f t="shared" ref="MVM25" si="4683">MVK25*$C$25</f>
        <v>2.8689282359331349E+74</v>
      </c>
      <c r="MVN25" s="369"/>
      <c r="MVO25" s="369">
        <f t="shared" ref="MVO25" si="4684">MVM25*$C$25</f>
        <v>2.9693407241907946E+74</v>
      </c>
      <c r="MVP25" s="369"/>
      <c r="MVQ25" s="369">
        <f t="shared" ref="MVQ25" si="4685">MVO25*$C$25</f>
        <v>3.0732676495374722E+74</v>
      </c>
      <c r="MVR25" s="369"/>
      <c r="MVS25" s="369">
        <f t="shared" ref="MVS25" si="4686">MVQ25*$C$25</f>
        <v>3.1808320172712834E+74</v>
      </c>
      <c r="MVT25" s="369"/>
      <c r="MVU25" s="369">
        <f t="shared" ref="MVU25" si="4687">MVS25*$C$25</f>
        <v>3.2921611378757781E+74</v>
      </c>
      <c r="MVV25" s="369"/>
      <c r="MVW25" s="369">
        <f t="shared" ref="MVW25" si="4688">MVU25*$C$25</f>
        <v>3.4073867777014298E+74</v>
      </c>
      <c r="MVX25" s="369"/>
      <c r="MVY25" s="369">
        <f t="shared" ref="MVY25" si="4689">MVW25*$C$25</f>
        <v>3.5266453149209798E+74</v>
      </c>
      <c r="MVZ25" s="369"/>
      <c r="MWA25" s="369">
        <f t="shared" ref="MWA25" si="4690">MVY25*$C$25</f>
        <v>3.6500779009432139E+74</v>
      </c>
      <c r="MWB25" s="369"/>
      <c r="MWC25" s="369">
        <f t="shared" ref="MWC25" si="4691">MWA25*$C$25</f>
        <v>3.7778306274762258E+74</v>
      </c>
      <c r="MWD25" s="369"/>
      <c r="MWE25" s="369">
        <f t="shared" ref="MWE25" si="4692">MWC25*$C$25</f>
        <v>3.9100546994378935E+74</v>
      </c>
      <c r="MWF25" s="369"/>
      <c r="MWG25" s="369">
        <f t="shared" ref="MWG25" si="4693">MWE25*$C$25</f>
        <v>4.0469066139182196E+74</v>
      </c>
      <c r="MWH25" s="369"/>
      <c r="MWI25" s="369">
        <f t="shared" ref="MWI25" si="4694">MWG25*$C$25</f>
        <v>4.1885483454053571E+74</v>
      </c>
      <c r="MWJ25" s="369"/>
      <c r="MWK25" s="369">
        <f t="shared" ref="MWK25" si="4695">MWI25*$C$25</f>
        <v>4.3351475374945444E+74</v>
      </c>
      <c r="MWL25" s="369"/>
      <c r="MWM25" s="369">
        <f t="shared" ref="MWM25" si="4696">MWK25*$C$25</f>
        <v>4.4868777013068532E+74</v>
      </c>
      <c r="MWN25" s="369"/>
      <c r="MWO25" s="369">
        <f t="shared" ref="MWO25" si="4697">MWM25*$C$25</f>
        <v>4.6439184208525933E+74</v>
      </c>
      <c r="MWP25" s="369"/>
      <c r="MWQ25" s="369">
        <f t="shared" ref="MWQ25" si="4698">MWO25*$C$25</f>
        <v>4.8064555655824338E+74</v>
      </c>
      <c r="MWR25" s="369"/>
      <c r="MWS25" s="369">
        <f t="shared" ref="MWS25" si="4699">MWQ25*$C$25</f>
        <v>4.9746815103778188E+74</v>
      </c>
      <c r="MWT25" s="369"/>
      <c r="MWU25" s="369">
        <f t="shared" ref="MWU25" si="4700">MWS25*$C$25</f>
        <v>5.1487953632410422E+74</v>
      </c>
      <c r="MWV25" s="369"/>
      <c r="MWW25" s="369">
        <f t="shared" ref="MWW25" si="4701">MWU25*$C$25</f>
        <v>5.3290032009544779E+74</v>
      </c>
      <c r="MWX25" s="369"/>
      <c r="MWY25" s="369">
        <f t="shared" ref="MWY25" si="4702">MWW25*$C$25</f>
        <v>5.515518312987884E+74</v>
      </c>
      <c r="MWZ25" s="369"/>
      <c r="MXA25" s="369">
        <f t="shared" ref="MXA25" si="4703">MWY25*$C$25</f>
        <v>5.7085614539424595E+74</v>
      </c>
      <c r="MXB25" s="369"/>
      <c r="MXC25" s="369">
        <f t="shared" ref="MXC25" si="4704">MXA25*$C$25</f>
        <v>5.908361104830445E+74</v>
      </c>
      <c r="MXD25" s="369"/>
      <c r="MXE25" s="369">
        <f t="shared" ref="MXE25" si="4705">MXC25*$C$25</f>
        <v>6.1151537434995103E+74</v>
      </c>
      <c r="MXF25" s="369"/>
      <c r="MXG25" s="369">
        <f t="shared" ref="MXG25" si="4706">MXE25*$C$25</f>
        <v>6.3291841245219929E+74</v>
      </c>
      <c r="MXH25" s="369"/>
      <c r="MXI25" s="369">
        <f t="shared" ref="MXI25" si="4707">MXG25*$C$25</f>
        <v>6.5507055688802619E+74</v>
      </c>
      <c r="MXJ25" s="369"/>
      <c r="MXK25" s="369">
        <f t="shared" ref="MXK25" si="4708">MXI25*$C$25</f>
        <v>6.7799802637910702E+74</v>
      </c>
      <c r="MXL25" s="369"/>
      <c r="MXM25" s="369">
        <f t="shared" ref="MXM25" si="4709">MXK25*$C$25</f>
        <v>7.0172795730237572E+74</v>
      </c>
      <c r="MXN25" s="369"/>
      <c r="MXO25" s="369">
        <f t="shared" ref="MXO25" si="4710">MXM25*$C$25</f>
        <v>7.2628843580795881E+74</v>
      </c>
      <c r="MXP25" s="369"/>
      <c r="MXQ25" s="369">
        <f t="shared" ref="MXQ25" si="4711">MXO25*$C$25</f>
        <v>7.5170853106123729E+74</v>
      </c>
      <c r="MXR25" s="369"/>
      <c r="MXS25" s="369">
        <f t="shared" ref="MXS25" si="4712">MXQ25*$C$25</f>
        <v>7.7801832964838053E+74</v>
      </c>
      <c r="MXT25" s="369"/>
      <c r="MXU25" s="369">
        <f t="shared" ref="MXU25" si="4713">MXS25*$C$25</f>
        <v>8.0524897118607383E+74</v>
      </c>
      <c r="MXV25" s="369"/>
      <c r="MXW25" s="369">
        <f t="shared" ref="MXW25" si="4714">MXU25*$C$25</f>
        <v>8.3343268517758636E+74</v>
      </c>
      <c r="MXX25" s="369"/>
      <c r="MXY25" s="369">
        <f t="shared" ref="MXY25" si="4715">MXW25*$C$25</f>
        <v>8.6260282915880183E+74</v>
      </c>
      <c r="MXZ25" s="369"/>
      <c r="MYA25" s="369">
        <f t="shared" ref="MYA25" si="4716">MXY25*$C$25</f>
        <v>8.9279392817935987E+74</v>
      </c>
      <c r="MYB25" s="369"/>
      <c r="MYC25" s="369">
        <f t="shared" ref="MYC25" si="4717">MYA25*$C$25</f>
        <v>9.2404171566563738E+74</v>
      </c>
      <c r="MYD25" s="369"/>
      <c r="MYE25" s="369">
        <f t="shared" ref="MYE25" si="4718">MYC25*$C$25</f>
        <v>9.5638317571393471E+74</v>
      </c>
      <c r="MYF25" s="369"/>
      <c r="MYG25" s="369">
        <f t="shared" ref="MYG25" si="4719">MYE25*$C$25</f>
        <v>9.8985658686392225E+74</v>
      </c>
      <c r="MYH25" s="369"/>
      <c r="MYI25" s="369">
        <f t="shared" ref="MYI25" si="4720">MYG25*$C$25</f>
        <v>1.0245015674041594E+75</v>
      </c>
      <c r="MYJ25" s="369"/>
      <c r="MYK25" s="369">
        <f t="shared" ref="MYK25" si="4721">MYI25*$C$25</f>
        <v>1.0603591222633048E+75</v>
      </c>
      <c r="MYL25" s="369"/>
      <c r="MYM25" s="369">
        <f t="shared" ref="MYM25" si="4722">MYK25*$C$25</f>
        <v>1.0974716915425204E+75</v>
      </c>
      <c r="MYN25" s="369"/>
      <c r="MYO25" s="369">
        <f t="shared" ref="MYO25" si="4723">MYM25*$C$25</f>
        <v>1.1358832007465086E+75</v>
      </c>
      <c r="MYP25" s="369"/>
      <c r="MYQ25" s="369">
        <f t="shared" ref="MYQ25" si="4724">MYO25*$C$25</f>
        <v>1.1756391127726364E+75</v>
      </c>
      <c r="MYR25" s="369"/>
      <c r="MYS25" s="369">
        <f t="shared" ref="MYS25" si="4725">MYQ25*$C$25</f>
        <v>1.2167864817196785E+75</v>
      </c>
      <c r="MYT25" s="369"/>
      <c r="MYU25" s="369">
        <f t="shared" ref="MYU25" si="4726">MYS25*$C$25</f>
        <v>1.2593740085798673E+75</v>
      </c>
      <c r="MYV25" s="369"/>
      <c r="MYW25" s="369">
        <f t="shared" ref="MYW25" si="4727">MYU25*$C$25</f>
        <v>1.3034520988801625E+75</v>
      </c>
      <c r="MYX25" s="369"/>
      <c r="MYY25" s="369">
        <f t="shared" ref="MYY25" si="4728">MYW25*$C$25</f>
        <v>1.349072922340968E+75</v>
      </c>
      <c r="MYZ25" s="369"/>
      <c r="MZA25" s="369">
        <f t="shared" ref="MZA25" si="4729">MYY25*$C$25</f>
        <v>1.3962904746229018E+75</v>
      </c>
      <c r="MZB25" s="369"/>
      <c r="MZC25" s="369">
        <f t="shared" ref="MZC25" si="4730">MZA25*$C$25</f>
        <v>1.4451606412347032E+75</v>
      </c>
      <c r="MZD25" s="369"/>
      <c r="MZE25" s="369">
        <f t="shared" ref="MZE25" si="4731">MZC25*$C$25</f>
        <v>1.4957412636779177E+75</v>
      </c>
      <c r="MZF25" s="369"/>
      <c r="MZG25" s="369">
        <f t="shared" ref="MZG25" si="4732">MZE25*$C$25</f>
        <v>1.5480922079066448E+75</v>
      </c>
      <c r="MZH25" s="369"/>
      <c r="MZI25" s="369">
        <f t="shared" ref="MZI25" si="4733">MZG25*$C$25</f>
        <v>1.6022754351833773E+75</v>
      </c>
      <c r="MZJ25" s="369"/>
      <c r="MZK25" s="369">
        <f t="shared" ref="MZK25" si="4734">MZI25*$C$25</f>
        <v>1.6583550754147954E+75</v>
      </c>
      <c r="MZL25" s="369"/>
      <c r="MZM25" s="369">
        <f t="shared" ref="MZM25" si="4735">MZK25*$C$25</f>
        <v>1.7163975030543131E+75</v>
      </c>
      <c r="MZN25" s="369"/>
      <c r="MZO25" s="369">
        <f t="shared" ref="MZO25" si="4736">MZM25*$C$25</f>
        <v>1.7764714156612139E+75</v>
      </c>
      <c r="MZP25" s="369"/>
      <c r="MZQ25" s="369">
        <f t="shared" ref="MZQ25" si="4737">MZO25*$C$25</f>
        <v>1.8386479152093561E+75</v>
      </c>
      <c r="MZR25" s="369"/>
      <c r="MZS25" s="369">
        <f t="shared" ref="MZS25" si="4738">MZQ25*$C$25</f>
        <v>1.9030005922416835E+75</v>
      </c>
      <c r="MZT25" s="369"/>
      <c r="MZU25" s="369">
        <f t="shared" ref="MZU25" si="4739">MZS25*$C$25</f>
        <v>1.9696056129701424E+75</v>
      </c>
      <c r="MZV25" s="369"/>
      <c r="MZW25" s="369">
        <f t="shared" ref="MZW25" si="4740">MZU25*$C$25</f>
        <v>2.0385418094240971E+75</v>
      </c>
      <c r="MZX25" s="369"/>
      <c r="MZY25" s="369">
        <f t="shared" ref="MZY25" si="4741">MZW25*$C$25</f>
        <v>2.1098907727539406E+75</v>
      </c>
      <c r="MZZ25" s="369"/>
      <c r="NAA25" s="369">
        <f t="shared" ref="NAA25" si="4742">MZY25*$C$25</f>
        <v>2.1837369498003284E+75</v>
      </c>
      <c r="NAB25" s="369"/>
      <c r="NAC25" s="369">
        <f t="shared" ref="NAC25" si="4743">NAA25*$C$25</f>
        <v>2.2601677430433396E+75</v>
      </c>
      <c r="NAD25" s="369"/>
      <c r="NAE25" s="369">
        <f t="shared" ref="NAE25" si="4744">NAC25*$C$25</f>
        <v>2.3392736140498561E+75</v>
      </c>
      <c r="NAF25" s="369"/>
      <c r="NAG25" s="369">
        <f t="shared" ref="NAG25" si="4745">NAE25*$C$25</f>
        <v>2.4211481905416007E+75</v>
      </c>
      <c r="NAH25" s="369"/>
      <c r="NAI25" s="369">
        <f t="shared" ref="NAI25" si="4746">NAG25*$C$25</f>
        <v>2.5058883772105566E+75</v>
      </c>
      <c r="NAJ25" s="369"/>
      <c r="NAK25" s="369">
        <f t="shared" ref="NAK25" si="4747">NAI25*$C$25</f>
        <v>2.5935944704129259E+75</v>
      </c>
      <c r="NAL25" s="369"/>
      <c r="NAM25" s="369">
        <f t="shared" ref="NAM25" si="4748">NAK25*$C$25</f>
        <v>2.6843702768773782E+75</v>
      </c>
      <c r="NAN25" s="369"/>
      <c r="NAO25" s="369">
        <f t="shared" ref="NAO25" si="4749">NAM25*$C$25</f>
        <v>2.7783232365680861E+75</v>
      </c>
      <c r="NAP25" s="369"/>
      <c r="NAQ25" s="369">
        <f t="shared" ref="NAQ25" si="4750">NAO25*$C$25</f>
        <v>2.875564549847969E+75</v>
      </c>
      <c r="NAR25" s="369"/>
      <c r="NAS25" s="369">
        <f t="shared" ref="NAS25" si="4751">NAQ25*$C$25</f>
        <v>2.9762093090926478E+75</v>
      </c>
      <c r="NAT25" s="369"/>
      <c r="NAU25" s="369">
        <f t="shared" ref="NAU25" si="4752">NAS25*$C$25</f>
        <v>3.0803766349108903E+75</v>
      </c>
      <c r="NAV25" s="369"/>
      <c r="NAW25" s="369">
        <f t="shared" ref="NAW25" si="4753">NAU25*$C$25</f>
        <v>3.1881898171327712E+75</v>
      </c>
      <c r="NAX25" s="369"/>
      <c r="NAY25" s="369">
        <f t="shared" ref="NAY25" si="4754">NAW25*$C$25</f>
        <v>3.2997764607324179E+75</v>
      </c>
      <c r="NAZ25" s="369"/>
      <c r="NBA25" s="369">
        <f t="shared" ref="NBA25" si="4755">NAY25*$C$25</f>
        <v>3.4152686368580523E+75</v>
      </c>
      <c r="NBB25" s="369"/>
      <c r="NBC25" s="369">
        <f t="shared" ref="NBC25" si="4756">NBA25*$C$25</f>
        <v>3.5348030391480837E+75</v>
      </c>
      <c r="NBD25" s="369"/>
      <c r="NBE25" s="369">
        <f t="shared" ref="NBE25" si="4757">NBC25*$C$25</f>
        <v>3.6585211455182661E+75</v>
      </c>
      <c r="NBF25" s="369"/>
      <c r="NBG25" s="369">
        <f t="shared" ref="NBG25" si="4758">NBE25*$C$25</f>
        <v>3.786569385611405E+75</v>
      </c>
      <c r="NBH25" s="369"/>
      <c r="NBI25" s="369">
        <f t="shared" ref="NBI25" si="4759">NBG25*$C$25</f>
        <v>3.9190993141078039E+75</v>
      </c>
      <c r="NBJ25" s="369"/>
      <c r="NBK25" s="369">
        <f t="shared" ref="NBK25" si="4760">NBI25*$C$25</f>
        <v>4.0562677901015771E+75</v>
      </c>
      <c r="NBL25" s="369"/>
      <c r="NBM25" s="369">
        <f t="shared" ref="NBM25" si="4761">NBK25*$C$25</f>
        <v>4.1982371627551322E+75</v>
      </c>
      <c r="NBN25" s="369"/>
      <c r="NBO25" s="369">
        <f t="shared" ref="NBO25" si="4762">NBM25*$C$25</f>
        <v>4.3451754634515616E+75</v>
      </c>
      <c r="NBP25" s="369"/>
      <c r="NBQ25" s="369">
        <f t="shared" ref="NBQ25" si="4763">NBO25*$C$25</f>
        <v>4.4972566046723663E+75</v>
      </c>
      <c r="NBR25" s="369"/>
      <c r="NBS25" s="369">
        <f t="shared" ref="NBS25" si="4764">NBQ25*$C$25</f>
        <v>4.6546605858358987E+75</v>
      </c>
      <c r="NBT25" s="369"/>
      <c r="NBU25" s="369">
        <f t="shared" ref="NBU25" si="4765">NBS25*$C$25</f>
        <v>4.817573706340155E+75</v>
      </c>
      <c r="NBV25" s="369"/>
      <c r="NBW25" s="369">
        <f t="shared" ref="NBW25" si="4766">NBU25*$C$25</f>
        <v>4.9861887860620601E+75</v>
      </c>
      <c r="NBX25" s="369"/>
      <c r="NBY25" s="369">
        <f t="shared" ref="NBY25" si="4767">NBW25*$C$25</f>
        <v>5.1607053935742317E+75</v>
      </c>
      <c r="NBZ25" s="369"/>
      <c r="NCA25" s="369">
        <f t="shared" ref="NCA25" si="4768">NBY25*$C$25</f>
        <v>5.3413300823493291E+75</v>
      </c>
      <c r="NCB25" s="369"/>
      <c r="NCC25" s="369">
        <f t="shared" ref="NCC25" si="4769">NCA25*$C$25</f>
        <v>5.5282766352315554E+75</v>
      </c>
      <c r="NCD25" s="369"/>
      <c r="NCE25" s="369">
        <f t="shared" ref="NCE25" si="4770">NCC25*$C$25</f>
        <v>5.7217663174646596E+75</v>
      </c>
      <c r="NCF25" s="369"/>
      <c r="NCG25" s="369">
        <f t="shared" ref="NCG25" si="4771">NCE25*$C$25</f>
        <v>5.9220281385759218E+75</v>
      </c>
      <c r="NCH25" s="369"/>
      <c r="NCI25" s="369">
        <f t="shared" ref="NCI25" si="4772">NCG25*$C$25</f>
        <v>6.1292991234260785E+75</v>
      </c>
      <c r="NCJ25" s="369"/>
      <c r="NCK25" s="369">
        <f t="shared" ref="NCK25" si="4773">NCI25*$C$25</f>
        <v>6.3438245927459906E+75</v>
      </c>
      <c r="NCL25" s="369"/>
      <c r="NCM25" s="369">
        <f t="shared" ref="NCM25" si="4774">NCK25*$C$25</f>
        <v>6.5658584534920997E+75</v>
      </c>
      <c r="NCN25" s="369"/>
      <c r="NCO25" s="369">
        <f t="shared" ref="NCO25" si="4775">NCM25*$C$25</f>
        <v>6.7956634993643228E+75</v>
      </c>
      <c r="NCP25" s="369"/>
      <c r="NCQ25" s="369">
        <f t="shared" ref="NCQ25" si="4776">NCO25*$C$25</f>
        <v>7.0335117218420738E+75</v>
      </c>
      <c r="NCR25" s="369"/>
      <c r="NCS25" s="369">
        <f t="shared" ref="NCS25" si="4777">NCQ25*$C$25</f>
        <v>7.2796846321065459E+75</v>
      </c>
      <c r="NCT25" s="369"/>
      <c r="NCU25" s="369">
        <f t="shared" ref="NCU25" si="4778">NCS25*$C$25</f>
        <v>7.534473594230275E+75</v>
      </c>
      <c r="NCV25" s="369"/>
      <c r="NCW25" s="369">
        <f t="shared" ref="NCW25" si="4779">NCU25*$C$25</f>
        <v>7.7981801700283343E+75</v>
      </c>
      <c r="NCX25" s="369"/>
      <c r="NCY25" s="369">
        <f t="shared" ref="NCY25" si="4780">NCW25*$C$25</f>
        <v>8.0711164759793253E+75</v>
      </c>
      <c r="NCZ25" s="369"/>
      <c r="NDA25" s="369">
        <f t="shared" ref="NDA25" si="4781">NCY25*$C$25</f>
        <v>8.353605552638601E+75</v>
      </c>
      <c r="NDB25" s="369"/>
      <c r="NDC25" s="369">
        <f t="shared" ref="NDC25" si="4782">NDA25*$C$25</f>
        <v>8.6459817469809506E+75</v>
      </c>
      <c r="NDD25" s="369"/>
      <c r="NDE25" s="369">
        <f t="shared" ref="NDE25" si="4783">NDC25*$C$25</f>
        <v>8.948591108125283E+75</v>
      </c>
      <c r="NDF25" s="369"/>
      <c r="NDG25" s="369">
        <f t="shared" ref="NDG25" si="4784">NDE25*$C$25</f>
        <v>9.2617917969096679E+75</v>
      </c>
      <c r="NDH25" s="369"/>
      <c r="NDI25" s="369">
        <f t="shared" ref="NDI25" si="4785">NDG25*$C$25</f>
        <v>9.5859545098015055E+75</v>
      </c>
      <c r="NDJ25" s="369"/>
      <c r="NDK25" s="369">
        <f t="shared" ref="NDK25" si="4786">NDI25*$C$25</f>
        <v>9.9214629176445575E+75</v>
      </c>
      <c r="NDL25" s="369"/>
      <c r="NDM25" s="369">
        <f t="shared" ref="NDM25" si="4787">NDK25*$C$25</f>
        <v>1.0268714119762117E+76</v>
      </c>
      <c r="NDN25" s="369"/>
      <c r="NDO25" s="369">
        <f t="shared" ref="NDO25" si="4788">NDM25*$C$25</f>
        <v>1.0628119113953791E+76</v>
      </c>
      <c r="NDP25" s="369"/>
      <c r="NDQ25" s="369">
        <f t="shared" ref="NDQ25" si="4789">NDO25*$C$25</f>
        <v>1.1000103282942172E+76</v>
      </c>
      <c r="NDR25" s="369"/>
      <c r="NDS25" s="369">
        <f t="shared" ref="NDS25" si="4790">NDQ25*$C$25</f>
        <v>1.1385106897845147E+76</v>
      </c>
      <c r="NDT25" s="369"/>
      <c r="NDU25" s="369">
        <f t="shared" ref="NDU25" si="4791">NDS25*$C$25</f>
        <v>1.1783585639269727E+76</v>
      </c>
      <c r="NDV25" s="369"/>
      <c r="NDW25" s="369">
        <f t="shared" ref="NDW25" si="4792">NDU25*$C$25</f>
        <v>1.2196011136644167E+76</v>
      </c>
      <c r="NDX25" s="369"/>
      <c r="NDY25" s="369">
        <f t="shared" ref="NDY25" si="4793">NDW25*$C$25</f>
        <v>1.2622871526426712E+76</v>
      </c>
      <c r="NDZ25" s="369"/>
      <c r="NEA25" s="369">
        <f t="shared" ref="NEA25" si="4794">NDY25*$C$25</f>
        <v>1.3064672029851646E+76</v>
      </c>
      <c r="NEB25" s="369"/>
      <c r="NEC25" s="369">
        <f t="shared" ref="NEC25" si="4795">NEA25*$C$25</f>
        <v>1.3521935550896453E+76</v>
      </c>
      <c r="NED25" s="369"/>
      <c r="NEE25" s="369">
        <f t="shared" ref="NEE25" si="4796">NEC25*$C$25</f>
        <v>1.3995203295177828E+76</v>
      </c>
      <c r="NEF25" s="369"/>
      <c r="NEG25" s="369">
        <f t="shared" ref="NEG25" si="4797">NEE25*$C$25</f>
        <v>1.4485035410509051E+76</v>
      </c>
      <c r="NEH25" s="369"/>
      <c r="NEI25" s="369">
        <f t="shared" ref="NEI25" si="4798">NEG25*$C$25</f>
        <v>1.4992011649876866E+76</v>
      </c>
      <c r="NEJ25" s="369"/>
      <c r="NEK25" s="369">
        <f t="shared" ref="NEK25" si="4799">NEI25*$C$25</f>
        <v>1.5516732057622557E+76</v>
      </c>
      <c r="NEL25" s="369"/>
      <c r="NEM25" s="369">
        <f t="shared" ref="NEM25" si="4800">NEK25*$C$25</f>
        <v>1.6059817679639346E+76</v>
      </c>
      <c r="NEN25" s="369"/>
      <c r="NEO25" s="369">
        <f t="shared" ref="NEO25" si="4801">NEM25*$C$25</f>
        <v>1.6621911298426722E+76</v>
      </c>
      <c r="NEP25" s="369"/>
      <c r="NEQ25" s="369">
        <f t="shared" ref="NEQ25" si="4802">NEO25*$C$25</f>
        <v>1.7203678193871655E+76</v>
      </c>
      <c r="NER25" s="369"/>
      <c r="NES25" s="369">
        <f t="shared" ref="NES25" si="4803">NEQ25*$C$25</f>
        <v>1.7805806930657162E+76</v>
      </c>
      <c r="NET25" s="369"/>
      <c r="NEU25" s="369">
        <f t="shared" ref="NEU25" si="4804">NES25*$C$25</f>
        <v>1.8429010173230161E+76</v>
      </c>
      <c r="NEV25" s="369"/>
      <c r="NEW25" s="369">
        <f t="shared" ref="NEW25" si="4805">NEU25*$C$25</f>
        <v>1.9074025529293217E+76</v>
      </c>
      <c r="NEX25" s="369"/>
      <c r="NEY25" s="369">
        <f t="shared" ref="NEY25" si="4806">NEW25*$C$25</f>
        <v>1.974161642281848E+76</v>
      </c>
      <c r="NEZ25" s="369"/>
      <c r="NFA25" s="369">
        <f t="shared" ref="NFA25" si="4807">NEY25*$C$25</f>
        <v>2.0432572997617126E+76</v>
      </c>
      <c r="NFB25" s="369"/>
      <c r="NFC25" s="369">
        <f t="shared" ref="NFC25" si="4808">NFA25*$C$25</f>
        <v>2.1147713052533723E+76</v>
      </c>
      <c r="NFD25" s="369"/>
      <c r="NFE25" s="369">
        <f t="shared" ref="NFE25" si="4809">NFC25*$C$25</f>
        <v>2.1887883009372402E+76</v>
      </c>
      <c r="NFF25" s="369"/>
      <c r="NFG25" s="369">
        <f t="shared" ref="NFG25" si="4810">NFE25*$C$25</f>
        <v>2.2653958914700436E+76</v>
      </c>
      <c r="NFH25" s="369"/>
      <c r="NFI25" s="369">
        <f t="shared" ref="NFI25" si="4811">NFG25*$C$25</f>
        <v>2.3446847476714948E+76</v>
      </c>
      <c r="NFJ25" s="369"/>
      <c r="NFK25" s="369">
        <f t="shared" ref="NFK25" si="4812">NFI25*$C$25</f>
        <v>2.4267487138399968E+76</v>
      </c>
      <c r="NFL25" s="369"/>
      <c r="NFM25" s="369">
        <f t="shared" ref="NFM25" si="4813">NFK25*$C$25</f>
        <v>2.5116849188243963E+76</v>
      </c>
      <c r="NFN25" s="369"/>
      <c r="NFO25" s="369">
        <f t="shared" ref="NFO25" si="4814">NFM25*$C$25</f>
        <v>2.59959389098325E+76</v>
      </c>
      <c r="NFP25" s="369"/>
      <c r="NFQ25" s="369">
        <f t="shared" ref="NFQ25" si="4815">NFO25*$C$25</f>
        <v>2.6905796771676634E+76</v>
      </c>
      <c r="NFR25" s="369"/>
      <c r="NFS25" s="369">
        <f t="shared" ref="NFS25" si="4816">NFQ25*$C$25</f>
        <v>2.7847499658685314E+76</v>
      </c>
      <c r="NFT25" s="369"/>
      <c r="NFU25" s="369">
        <f t="shared" ref="NFU25" si="4817">NFS25*$C$25</f>
        <v>2.8822162146739299E+76</v>
      </c>
      <c r="NFV25" s="369"/>
      <c r="NFW25" s="369">
        <f t="shared" ref="NFW25" si="4818">NFU25*$C$25</f>
        <v>2.9830937821875171E+76</v>
      </c>
      <c r="NFX25" s="369"/>
      <c r="NFY25" s="369">
        <f t="shared" ref="NFY25" si="4819">NFW25*$C$25</f>
        <v>3.0875020645640802E+76</v>
      </c>
      <c r="NFZ25" s="369"/>
      <c r="NGA25" s="369">
        <f t="shared" ref="NGA25" si="4820">NFY25*$C$25</f>
        <v>3.1955646368238228E+76</v>
      </c>
      <c r="NGB25" s="369"/>
      <c r="NGC25" s="369">
        <f t="shared" ref="NGC25" si="4821">NGA25*$C$25</f>
        <v>3.3074093991126565E+76</v>
      </c>
      <c r="NGD25" s="369"/>
      <c r="NGE25" s="369">
        <f t="shared" ref="NGE25" si="4822">NGC25*$C$25</f>
        <v>3.4231687280815992E+76</v>
      </c>
      <c r="NGF25" s="369"/>
      <c r="NGG25" s="369">
        <f t="shared" ref="NGG25" si="4823">NGE25*$C$25</f>
        <v>3.5429796335644548E+76</v>
      </c>
      <c r="NGH25" s="369"/>
      <c r="NGI25" s="369">
        <f t="shared" ref="NGI25" si="4824">NGG25*$C$25</f>
        <v>3.6669839207392104E+76</v>
      </c>
      <c r="NGJ25" s="369"/>
      <c r="NGK25" s="369">
        <f t="shared" ref="NGK25" si="4825">NGI25*$C$25</f>
        <v>3.7953283579650824E+76</v>
      </c>
      <c r="NGL25" s="369"/>
      <c r="NGM25" s="369">
        <f t="shared" ref="NGM25" si="4826">NGK25*$C$25</f>
        <v>3.9281648504938603E+76</v>
      </c>
      <c r="NGN25" s="369"/>
      <c r="NGO25" s="369">
        <f t="shared" ref="NGO25" si="4827">NGM25*$C$25</f>
        <v>4.0656506202611449E+76</v>
      </c>
      <c r="NGP25" s="369"/>
      <c r="NGQ25" s="369">
        <f t="shared" ref="NGQ25" si="4828">NGO25*$C$25</f>
        <v>4.2079483919702844E+76</v>
      </c>
      <c r="NGR25" s="369"/>
      <c r="NGS25" s="369">
        <f t="shared" ref="NGS25" si="4829">NGQ25*$C$25</f>
        <v>4.3552265856892443E+76</v>
      </c>
      <c r="NGT25" s="369"/>
      <c r="NGU25" s="369">
        <f t="shared" ref="NGU25" si="4830">NGS25*$C$25</f>
        <v>4.5076595161883673E+76</v>
      </c>
      <c r="NGV25" s="369"/>
      <c r="NGW25" s="369">
        <f t="shared" ref="NGW25" si="4831">NGU25*$C$25</f>
        <v>4.66542759925496E+76</v>
      </c>
      <c r="NGX25" s="369"/>
      <c r="NGY25" s="369">
        <f t="shared" ref="NGY25" si="4832">NGW25*$C$25</f>
        <v>4.8287175652288835E+76</v>
      </c>
      <c r="NGZ25" s="369"/>
      <c r="NHA25" s="369">
        <f t="shared" ref="NHA25" si="4833">NGY25*$C$25</f>
        <v>4.9977226800118943E+76</v>
      </c>
      <c r="NHB25" s="369"/>
      <c r="NHC25" s="369">
        <f t="shared" ref="NHC25" si="4834">NHA25*$C$25</f>
        <v>5.1726429738123102E+76</v>
      </c>
      <c r="NHD25" s="369"/>
      <c r="NHE25" s="369">
        <f t="shared" ref="NHE25" si="4835">NHC25*$C$25</f>
        <v>5.3536854778957404E+76</v>
      </c>
      <c r="NHF25" s="369"/>
      <c r="NHG25" s="369">
        <f t="shared" ref="NHG25" si="4836">NHE25*$C$25</f>
        <v>5.5410644696220909E+76</v>
      </c>
      <c r="NHH25" s="369"/>
      <c r="NHI25" s="369">
        <f t="shared" ref="NHI25" si="4837">NHG25*$C$25</f>
        <v>5.7350017260588639E+76</v>
      </c>
      <c r="NHJ25" s="369"/>
      <c r="NHK25" s="369">
        <f t="shared" ref="NHK25" si="4838">NHI25*$C$25</f>
        <v>5.9357267864709235E+76</v>
      </c>
      <c r="NHL25" s="369"/>
      <c r="NHM25" s="369">
        <f t="shared" ref="NHM25" si="4839">NHK25*$C$25</f>
        <v>6.1434772239974052E+76</v>
      </c>
      <c r="NHN25" s="369"/>
      <c r="NHO25" s="369">
        <f t="shared" ref="NHO25" si="4840">NHM25*$C$25</f>
        <v>6.3584989268373142E+76</v>
      </c>
      <c r="NHP25" s="369"/>
      <c r="NHQ25" s="369">
        <f t="shared" ref="NHQ25" si="4841">NHO25*$C$25</f>
        <v>6.5810463892766192E+76</v>
      </c>
      <c r="NHR25" s="369"/>
      <c r="NHS25" s="369">
        <f t="shared" ref="NHS25" si="4842">NHQ25*$C$25</f>
        <v>6.8113830129013006E+76</v>
      </c>
      <c r="NHT25" s="369"/>
      <c r="NHU25" s="369">
        <f t="shared" ref="NHU25" si="4843">NHS25*$C$25</f>
        <v>7.0497814183528451E+76</v>
      </c>
      <c r="NHV25" s="369"/>
      <c r="NHW25" s="369">
        <f t="shared" ref="NHW25" si="4844">NHU25*$C$25</f>
        <v>7.2965237679951945E+76</v>
      </c>
      <c r="NHX25" s="369"/>
      <c r="NHY25" s="369">
        <f t="shared" ref="NHY25" si="4845">NHW25*$C$25</f>
        <v>7.5519020998750253E+76</v>
      </c>
      <c r="NHZ25" s="369"/>
      <c r="NIA25" s="369">
        <f t="shared" ref="NIA25" si="4846">NHY25*$C$25</f>
        <v>7.8162186733706507E+76</v>
      </c>
      <c r="NIB25" s="369"/>
      <c r="NIC25" s="369">
        <f t="shared" ref="NIC25" si="4847">NIA25*$C$25</f>
        <v>8.0897863269386224E+76</v>
      </c>
      <c r="NID25" s="369"/>
      <c r="NIE25" s="369">
        <f t="shared" ref="NIE25" si="4848">NIC25*$C$25</f>
        <v>8.3729288483814741E+76</v>
      </c>
      <c r="NIF25" s="369"/>
      <c r="NIG25" s="369">
        <f t="shared" ref="NIG25" si="4849">NIE25*$C$25</f>
        <v>8.6659813580748248E+76</v>
      </c>
      <c r="NIH25" s="369"/>
      <c r="NII25" s="369">
        <f t="shared" ref="NII25" si="4850">NIG25*$C$25</f>
        <v>8.9692907056074427E+76</v>
      </c>
      <c r="NIJ25" s="369"/>
      <c r="NIK25" s="369">
        <f t="shared" ref="NIK25" si="4851">NII25*$C$25</f>
        <v>9.2832158803037031E+76</v>
      </c>
      <c r="NIL25" s="369"/>
      <c r="NIM25" s="369">
        <f t="shared" ref="NIM25" si="4852">NIK25*$C$25</f>
        <v>9.6081284361143322E+76</v>
      </c>
      <c r="NIN25" s="369"/>
      <c r="NIO25" s="369">
        <f t="shared" ref="NIO25" si="4853">NIM25*$C$25</f>
        <v>9.9444129313783337E+76</v>
      </c>
      <c r="NIP25" s="369"/>
      <c r="NIQ25" s="369">
        <f t="shared" ref="NIQ25" si="4854">NIO25*$C$25</f>
        <v>1.0292467383976574E+77</v>
      </c>
      <c r="NIR25" s="369"/>
      <c r="NIS25" s="369">
        <f t="shared" ref="NIS25" si="4855">NIQ25*$C$25</f>
        <v>1.0652703742415753E+77</v>
      </c>
      <c r="NIT25" s="369"/>
      <c r="NIU25" s="369">
        <f t="shared" ref="NIU25" si="4856">NIS25*$C$25</f>
        <v>1.1025548373400304E+77</v>
      </c>
      <c r="NIV25" s="369"/>
      <c r="NIW25" s="369">
        <f t="shared" ref="NIW25" si="4857">NIU25*$C$25</f>
        <v>1.1411442566469314E+77</v>
      </c>
      <c r="NIX25" s="369"/>
      <c r="NIY25" s="369">
        <f t="shared" ref="NIY25" si="4858">NIW25*$C$25</f>
        <v>1.1810843056295738E+77</v>
      </c>
      <c r="NIZ25" s="369"/>
      <c r="NJA25" s="369">
        <f t="shared" ref="NJA25" si="4859">NIY25*$C$25</f>
        <v>1.2224222563266089E+77</v>
      </c>
      <c r="NJB25" s="369"/>
      <c r="NJC25" s="369">
        <f t="shared" ref="NJC25" si="4860">NJA25*$C$25</f>
        <v>1.26520703529804E+77</v>
      </c>
      <c r="NJD25" s="369"/>
      <c r="NJE25" s="369">
        <f t="shared" ref="NJE25" si="4861">NJC25*$C$25</f>
        <v>1.3094892815334713E+77</v>
      </c>
      <c r="NJF25" s="369"/>
      <c r="NJG25" s="369">
        <f t="shared" ref="NJG25" si="4862">NJE25*$C$25</f>
        <v>1.3553214063871427E+77</v>
      </c>
      <c r="NJH25" s="369"/>
      <c r="NJI25" s="369">
        <f t="shared" ref="NJI25" si="4863">NJG25*$C$25</f>
        <v>1.4027576556106925E+77</v>
      </c>
      <c r="NJJ25" s="369"/>
      <c r="NJK25" s="369">
        <f t="shared" ref="NJK25" si="4864">NJI25*$C$25</f>
        <v>1.4518541735570668E+77</v>
      </c>
      <c r="NJL25" s="369"/>
      <c r="NJM25" s="369">
        <f t="shared" ref="NJM25" si="4865">NJK25*$C$25</f>
        <v>1.5026690696315638E+77</v>
      </c>
      <c r="NJN25" s="369"/>
      <c r="NJO25" s="369">
        <f t="shared" ref="NJO25" si="4866">NJM25*$C$25</f>
        <v>1.5552624870686684E+77</v>
      </c>
      <c r="NJP25" s="369"/>
      <c r="NJQ25" s="369">
        <f t="shared" ref="NJQ25" si="4867">NJO25*$C$25</f>
        <v>1.6096966741160718E+77</v>
      </c>
      <c r="NJR25" s="369"/>
      <c r="NJS25" s="369">
        <f t="shared" ref="NJS25" si="4868">NJQ25*$C$25</f>
        <v>1.6660360577101342E+77</v>
      </c>
      <c r="NJT25" s="369"/>
      <c r="NJU25" s="369">
        <f t="shared" ref="NJU25" si="4869">NJS25*$C$25</f>
        <v>1.7243473197299887E+77</v>
      </c>
      <c r="NJV25" s="369"/>
      <c r="NJW25" s="369">
        <f t="shared" ref="NJW25" si="4870">NJU25*$C$25</f>
        <v>1.7846994759205381E+77</v>
      </c>
      <c r="NJX25" s="369"/>
      <c r="NJY25" s="369">
        <f t="shared" ref="NJY25" si="4871">NJW25*$C$25</f>
        <v>1.8471639575777568E+77</v>
      </c>
      <c r="NJZ25" s="369"/>
      <c r="NKA25" s="369">
        <f t="shared" ref="NKA25" si="4872">NJY25*$C$25</f>
        <v>1.9118146960929782E+77</v>
      </c>
      <c r="NKB25" s="369"/>
      <c r="NKC25" s="369">
        <f t="shared" ref="NKC25" si="4873">NKA25*$C$25</f>
        <v>1.9787282104562322E+77</v>
      </c>
      <c r="NKD25" s="369"/>
      <c r="NKE25" s="369">
        <f t="shared" ref="NKE25" si="4874">NKC25*$C$25</f>
        <v>2.0479836978222001E+77</v>
      </c>
      <c r="NKF25" s="369"/>
      <c r="NKG25" s="369">
        <f t="shared" ref="NKG25" si="4875">NKE25*$C$25</f>
        <v>2.119663127245977E+77</v>
      </c>
      <c r="NKH25" s="369"/>
      <c r="NKI25" s="369">
        <f t="shared" ref="NKI25" si="4876">NKG25*$C$25</f>
        <v>2.193851336699586E+77</v>
      </c>
      <c r="NKJ25" s="369"/>
      <c r="NKK25" s="369">
        <f t="shared" ref="NKK25" si="4877">NKI25*$C$25</f>
        <v>2.2706361334840713E+77</v>
      </c>
      <c r="NKL25" s="369"/>
      <c r="NKM25" s="369">
        <f t="shared" ref="NKM25" si="4878">NKK25*$C$25</f>
        <v>2.3501083981560134E+77</v>
      </c>
      <c r="NKN25" s="369"/>
      <c r="NKO25" s="369">
        <f t="shared" ref="NKO25" si="4879">NKM25*$C$25</f>
        <v>2.4323621920914739E+77</v>
      </c>
      <c r="NKP25" s="369"/>
      <c r="NKQ25" s="369">
        <f t="shared" ref="NKQ25" si="4880">NKO25*$C$25</f>
        <v>2.5174948688146753E+77</v>
      </c>
      <c r="NKR25" s="369"/>
      <c r="NKS25" s="369">
        <f t="shared" ref="NKS25" si="4881">NKQ25*$C$25</f>
        <v>2.6056071892231886E+77</v>
      </c>
      <c r="NKT25" s="369"/>
      <c r="NKU25" s="369">
        <f t="shared" ref="NKU25" si="4882">NKS25*$C$25</f>
        <v>2.6968034408460002E+77</v>
      </c>
      <c r="NKV25" s="369"/>
      <c r="NKW25" s="369">
        <f t="shared" ref="NKW25" si="4883">NKU25*$C$25</f>
        <v>2.7911915612756098E+77</v>
      </c>
      <c r="NKX25" s="369"/>
      <c r="NKY25" s="369">
        <f t="shared" ref="NKY25" si="4884">NKW25*$C$25</f>
        <v>2.8888832659202557E+77</v>
      </c>
      <c r="NKZ25" s="369"/>
      <c r="NLA25" s="369">
        <f t="shared" ref="NLA25" si="4885">NKY25*$C$25</f>
        <v>2.9899941802274644E+77</v>
      </c>
      <c r="NLB25" s="369"/>
      <c r="NLC25" s="369">
        <f t="shared" ref="NLC25" si="4886">NLA25*$C$25</f>
        <v>3.0946439765354254E+77</v>
      </c>
      <c r="NLD25" s="369"/>
      <c r="NLE25" s="369">
        <f t="shared" ref="NLE25" si="4887">NLC25*$C$25</f>
        <v>3.2029565157141648E+77</v>
      </c>
      <c r="NLF25" s="369"/>
      <c r="NLG25" s="369">
        <f t="shared" ref="NLG25" si="4888">NLE25*$C$25</f>
        <v>3.3150599937641603E+77</v>
      </c>
      <c r="NLH25" s="369"/>
      <c r="NLI25" s="369">
        <f t="shared" ref="NLI25" si="4889">NLG25*$C$25</f>
        <v>3.4310870935459058E+77</v>
      </c>
      <c r="NLJ25" s="369"/>
      <c r="NLK25" s="369">
        <f t="shared" ref="NLK25" si="4890">NLI25*$C$25</f>
        <v>3.5511751418200123E+77</v>
      </c>
      <c r="NLL25" s="369"/>
      <c r="NLM25" s="369">
        <f t="shared" ref="NLM25" si="4891">NLK25*$C$25</f>
        <v>3.6754662717837123E+77</v>
      </c>
      <c r="NLN25" s="369"/>
      <c r="NLO25" s="369">
        <f t="shared" ref="NLO25" si="4892">NLM25*$C$25</f>
        <v>3.8041075912961421E+77</v>
      </c>
      <c r="NLP25" s="369"/>
      <c r="NLQ25" s="369">
        <f t="shared" ref="NLQ25" si="4893">NLO25*$C$25</f>
        <v>3.9372513569915066E+77</v>
      </c>
      <c r="NLR25" s="369"/>
      <c r="NLS25" s="369">
        <f t="shared" ref="NLS25" si="4894">NLQ25*$C$25</f>
        <v>4.075055154486209E+77</v>
      </c>
      <c r="NLT25" s="369"/>
      <c r="NLU25" s="369">
        <f t="shared" ref="NLU25" si="4895">NLS25*$C$25</f>
        <v>4.2176820848932262E+77</v>
      </c>
      <c r="NLV25" s="369"/>
      <c r="NLW25" s="369">
        <f t="shared" ref="NLW25" si="4896">NLU25*$C$25</f>
        <v>4.3653009578644886E+77</v>
      </c>
      <c r="NLX25" s="369"/>
      <c r="NLY25" s="369">
        <f t="shared" ref="NLY25" si="4897">NLW25*$C$25</f>
        <v>4.5180864913897456E+77</v>
      </c>
      <c r="NLZ25" s="369"/>
      <c r="NMA25" s="369">
        <f t="shared" ref="NMA25" si="4898">NLY25*$C$25</f>
        <v>4.6762195185883861E+77</v>
      </c>
      <c r="NMB25" s="369"/>
      <c r="NMC25" s="369">
        <f t="shared" ref="NMC25" si="4899">NMA25*$C$25</f>
        <v>4.8398872017389794E+77</v>
      </c>
      <c r="NMD25" s="369"/>
      <c r="NME25" s="369">
        <f t="shared" ref="NME25" si="4900">NMC25*$C$25</f>
        <v>5.0092832537998429E+77</v>
      </c>
      <c r="NMF25" s="369"/>
      <c r="NMG25" s="369">
        <f t="shared" ref="NMG25" si="4901">NME25*$C$25</f>
        <v>5.1846081676828366E+77</v>
      </c>
      <c r="NMH25" s="369"/>
      <c r="NMI25" s="369">
        <f t="shared" ref="NMI25" si="4902">NMG25*$C$25</f>
        <v>5.366069453551735E+77</v>
      </c>
      <c r="NMJ25" s="369"/>
      <c r="NMK25" s="369">
        <f t="shared" ref="NMK25" si="4903">NMI25*$C$25</f>
        <v>5.5538818844260452E+77</v>
      </c>
      <c r="NML25" s="369"/>
      <c r="NMM25" s="369">
        <f t="shared" ref="NMM25" si="4904">NMK25*$C$25</f>
        <v>5.7482677503809559E+77</v>
      </c>
      <c r="NMN25" s="369"/>
      <c r="NMO25" s="369">
        <f t="shared" ref="NMO25" si="4905">NMM25*$C$25</f>
        <v>5.9494571216442893E+77</v>
      </c>
      <c r="NMP25" s="369"/>
      <c r="NMQ25" s="369">
        <f t="shared" ref="NMQ25" si="4906">NMO25*$C$25</f>
        <v>6.1576881209018393E+77</v>
      </c>
      <c r="NMR25" s="369"/>
      <c r="NMS25" s="369">
        <f t="shared" ref="NMS25" si="4907">NMQ25*$C$25</f>
        <v>6.3732072051334037E+77</v>
      </c>
      <c r="NMT25" s="369"/>
      <c r="NMU25" s="369">
        <f t="shared" ref="NMU25" si="4908">NMS25*$C$25</f>
        <v>6.5962694573130722E+77</v>
      </c>
      <c r="NMV25" s="369"/>
      <c r="NMW25" s="369">
        <f t="shared" ref="NMW25" si="4909">NMU25*$C$25</f>
        <v>6.8271388883190289E+77</v>
      </c>
      <c r="NMX25" s="369"/>
      <c r="NMY25" s="369">
        <f t="shared" ref="NMY25" si="4910">NMW25*$C$25</f>
        <v>7.0660887494101944E+77</v>
      </c>
      <c r="NMZ25" s="369"/>
      <c r="NNA25" s="369">
        <f t="shared" ref="NNA25" si="4911">NMY25*$C$25</f>
        <v>7.3134018556395511E+77</v>
      </c>
      <c r="NNB25" s="369"/>
      <c r="NNC25" s="369">
        <f t="shared" ref="NNC25" si="4912">NNA25*$C$25</f>
        <v>7.5693709205869346E+77</v>
      </c>
      <c r="NND25" s="369"/>
      <c r="NNE25" s="369">
        <f t="shared" ref="NNE25" si="4913">NNC25*$C$25</f>
        <v>7.834298902807477E+77</v>
      </c>
      <c r="NNF25" s="369"/>
      <c r="NNG25" s="369">
        <f t="shared" ref="NNG25" si="4914">NNE25*$C$25</f>
        <v>8.1084993644057376E+77</v>
      </c>
      <c r="NNH25" s="369"/>
      <c r="NNI25" s="369">
        <f t="shared" ref="NNI25" si="4915">NNG25*$C$25</f>
        <v>8.3922968421599383E+77</v>
      </c>
      <c r="NNJ25" s="369"/>
      <c r="NNK25" s="369">
        <f t="shared" ref="NNK25" si="4916">NNI25*$C$25</f>
        <v>8.6860272316355356E+77</v>
      </c>
      <c r="NNL25" s="369"/>
      <c r="NNM25" s="369">
        <f t="shared" ref="NNM25" si="4917">NNK25*$C$25</f>
        <v>8.9900381847427787E+77</v>
      </c>
      <c r="NNN25" s="369"/>
      <c r="NNO25" s="369">
        <f t="shared" ref="NNO25" si="4918">NNM25*$C$25</f>
        <v>9.304689521208776E+77</v>
      </c>
      <c r="NNP25" s="369"/>
      <c r="NNQ25" s="369">
        <f t="shared" ref="NNQ25" si="4919">NNO25*$C$25</f>
        <v>9.6303536544510823E+77</v>
      </c>
      <c r="NNR25" s="369"/>
      <c r="NNS25" s="369">
        <f t="shared" ref="NNS25" si="4920">NNQ25*$C$25</f>
        <v>9.967416032356869E+77</v>
      </c>
      <c r="NNT25" s="369"/>
      <c r="NNU25" s="369">
        <f t="shared" ref="NNU25" si="4921">NNS25*$C$25</f>
        <v>1.0316275593489359E+78</v>
      </c>
      <c r="NNV25" s="369"/>
      <c r="NNW25" s="369">
        <f t="shared" ref="NNW25" si="4922">NNU25*$C$25</f>
        <v>1.0677345239261485E+78</v>
      </c>
      <c r="NNX25" s="369"/>
      <c r="NNY25" s="369">
        <f t="shared" ref="NNY25" si="4923">NNW25*$C$25</f>
        <v>1.1051052322635636E+78</v>
      </c>
      <c r="NNZ25" s="369"/>
      <c r="NOA25" s="369">
        <f t="shared" ref="NOA25" si="4924">NNY25*$C$25</f>
        <v>1.1437839153927883E+78</v>
      </c>
      <c r="NOB25" s="369"/>
      <c r="NOC25" s="369">
        <f t="shared" ref="NOC25" si="4925">NOA25*$C$25</f>
        <v>1.1838163524315358E+78</v>
      </c>
      <c r="NOD25" s="369"/>
      <c r="NOE25" s="369">
        <f t="shared" ref="NOE25" si="4926">NOC25*$C$25</f>
        <v>1.2252499247666396E+78</v>
      </c>
      <c r="NOF25" s="369"/>
      <c r="NOG25" s="369">
        <f t="shared" ref="NOG25" si="4927">NOE25*$C$25</f>
        <v>1.2681336721334719E+78</v>
      </c>
      <c r="NOH25" s="369"/>
      <c r="NOI25" s="369">
        <f t="shared" ref="NOI25" si="4928">NOG25*$C$25</f>
        <v>1.3125183506581433E+78</v>
      </c>
      <c r="NOJ25" s="369"/>
      <c r="NOK25" s="369">
        <f t="shared" ref="NOK25" si="4929">NOI25*$C$25</f>
        <v>1.3584564929311782E+78</v>
      </c>
      <c r="NOL25" s="369"/>
      <c r="NOM25" s="369">
        <f t="shared" ref="NOM25" si="4930">NOK25*$C$25</f>
        <v>1.4060024701837694E+78</v>
      </c>
      <c r="NON25" s="369"/>
      <c r="NOO25" s="369">
        <f t="shared" ref="NOO25" si="4931">NOM25*$C$25</f>
        <v>1.4552125566402011E+78</v>
      </c>
      <c r="NOP25" s="369"/>
      <c r="NOQ25" s="369">
        <f t="shared" ref="NOQ25" si="4932">NOO25*$C$25</f>
        <v>1.506144996122608E+78</v>
      </c>
      <c r="NOR25" s="369"/>
      <c r="NOS25" s="369">
        <f t="shared" ref="NOS25" si="4933">NOQ25*$C$25</f>
        <v>1.5588600709868991E+78</v>
      </c>
      <c r="NOT25" s="369"/>
      <c r="NOU25" s="369">
        <f t="shared" ref="NOU25" si="4934">NOS25*$C$25</f>
        <v>1.6134201734714405E+78</v>
      </c>
      <c r="NOV25" s="369"/>
      <c r="NOW25" s="369">
        <f t="shared" ref="NOW25" si="4935">NOU25*$C$25</f>
        <v>1.6698898795429408E+78</v>
      </c>
      <c r="NOX25" s="369"/>
      <c r="NOY25" s="369">
        <f t="shared" ref="NOY25" si="4936">NOW25*$C$25</f>
        <v>1.7283360253269437E+78</v>
      </c>
      <c r="NOZ25" s="369"/>
      <c r="NPA25" s="369">
        <f t="shared" ref="NPA25" si="4937">NOY25*$C$25</f>
        <v>1.7888277862133866E+78</v>
      </c>
      <c r="NPB25" s="369"/>
      <c r="NPC25" s="369">
        <f t="shared" ref="NPC25" si="4938">NPA25*$C$25</f>
        <v>1.851436758730855E+78</v>
      </c>
      <c r="NPD25" s="369"/>
      <c r="NPE25" s="369">
        <f t="shared" ref="NPE25" si="4939">NPC25*$C$25</f>
        <v>1.9162370452864349E+78</v>
      </c>
      <c r="NPF25" s="369"/>
      <c r="NPG25" s="369">
        <f t="shared" ref="NPG25" si="4940">NPE25*$C$25</f>
        <v>1.98330534187146E+78</v>
      </c>
      <c r="NPH25" s="369"/>
      <c r="NPI25" s="369">
        <f t="shared" ref="NPI25" si="4941">NPG25*$C$25</f>
        <v>2.0527210288369611E+78</v>
      </c>
      <c r="NPJ25" s="369"/>
      <c r="NPK25" s="369">
        <f t="shared" ref="NPK25" si="4942">NPI25*$C$25</f>
        <v>2.1245662648462545E+78</v>
      </c>
      <c r="NPL25" s="369"/>
      <c r="NPM25" s="369">
        <f t="shared" ref="NPM25" si="4943">NPK25*$C$25</f>
        <v>2.1989260841158734E+78</v>
      </c>
      <c r="NPN25" s="369"/>
      <c r="NPO25" s="369">
        <f t="shared" ref="NPO25" si="4944">NPM25*$C$25</f>
        <v>2.2758884970599287E+78</v>
      </c>
      <c r="NPP25" s="369"/>
      <c r="NPQ25" s="369">
        <f t="shared" ref="NPQ25" si="4945">NPO25*$C$25</f>
        <v>2.3555445944570259E+78</v>
      </c>
      <c r="NPR25" s="369"/>
      <c r="NPS25" s="369">
        <f t="shared" ref="NPS25" si="4946">NPQ25*$C$25</f>
        <v>2.4379886552630214E+78</v>
      </c>
      <c r="NPT25" s="369"/>
      <c r="NPU25" s="369">
        <f t="shared" ref="NPU25" si="4947">NPS25*$C$25</f>
        <v>2.5233182581972268E+78</v>
      </c>
      <c r="NPV25" s="369"/>
      <c r="NPW25" s="369">
        <f t="shared" ref="NPW25" si="4948">NPU25*$C$25</f>
        <v>2.6116343972341296E+78</v>
      </c>
      <c r="NPX25" s="369"/>
      <c r="NPY25" s="369">
        <f t="shared" ref="NPY25" si="4949">NPW25*$C$25</f>
        <v>2.7030416011373239E+78</v>
      </c>
      <c r="NPZ25" s="369"/>
      <c r="NQA25" s="369">
        <f t="shared" ref="NQA25" si="4950">NPY25*$C$25</f>
        <v>2.7976480571771302E+78</v>
      </c>
      <c r="NQB25" s="369"/>
      <c r="NQC25" s="369">
        <f t="shared" ref="NQC25" si="4951">NQA25*$C$25</f>
        <v>2.8955657391783294E+78</v>
      </c>
      <c r="NQD25" s="369"/>
      <c r="NQE25" s="369">
        <f t="shared" ref="NQE25" si="4952">NQC25*$C$25</f>
        <v>2.9969105400495709E+78</v>
      </c>
      <c r="NQF25" s="369"/>
      <c r="NQG25" s="369">
        <f t="shared" ref="NQG25" si="4953">NQE25*$C$25</f>
        <v>3.1018024089513056E+78</v>
      </c>
      <c r="NQH25" s="369"/>
      <c r="NQI25" s="369">
        <f t="shared" ref="NQI25" si="4954">NQG25*$C$25</f>
        <v>3.2103654932646012E+78</v>
      </c>
      <c r="NQJ25" s="369"/>
      <c r="NQK25" s="369">
        <f t="shared" ref="NQK25" si="4955">NQI25*$C$25</f>
        <v>3.322728285528862E+78</v>
      </c>
      <c r="NQL25" s="369"/>
      <c r="NQM25" s="369">
        <f t="shared" ref="NQM25" si="4956">NQK25*$C$25</f>
        <v>3.4390237755223718E+78</v>
      </c>
      <c r="NQN25" s="369"/>
      <c r="NQO25" s="369">
        <f t="shared" ref="NQO25" si="4957">NQM25*$C$25</f>
        <v>3.5593896076656545E+78</v>
      </c>
      <c r="NQP25" s="369"/>
      <c r="NQQ25" s="369">
        <f t="shared" ref="NQQ25" si="4958">NQO25*$C$25</f>
        <v>3.6839682439339521E+78</v>
      </c>
      <c r="NQR25" s="369"/>
      <c r="NQS25" s="369">
        <f t="shared" ref="NQS25" si="4959">NQQ25*$C$25</f>
        <v>3.8129071324716398E+78</v>
      </c>
      <c r="NQT25" s="369"/>
      <c r="NQU25" s="369">
        <f t="shared" ref="NQU25" si="4960">NQS25*$C$25</f>
        <v>3.9463588821081465E+78</v>
      </c>
      <c r="NQV25" s="369"/>
      <c r="NQW25" s="369">
        <f t="shared" ref="NQW25" si="4961">NQU25*$C$25</f>
        <v>4.084481442981931E+78</v>
      </c>
      <c r="NQX25" s="369"/>
      <c r="NQY25" s="369">
        <f t="shared" ref="NQY25" si="4962">NQW25*$C$25</f>
        <v>4.2274382934862979E+78</v>
      </c>
      <c r="NQZ25" s="369"/>
      <c r="NRA25" s="369">
        <f t="shared" ref="NRA25" si="4963">NQY25*$C$25</f>
        <v>4.3753986337583182E+78</v>
      </c>
      <c r="NRB25" s="369"/>
      <c r="NRC25" s="369">
        <f t="shared" ref="NRC25" si="4964">NRA25*$C$25</f>
        <v>4.5285375859398591E+78</v>
      </c>
      <c r="NRD25" s="369"/>
      <c r="NRE25" s="369">
        <f t="shared" ref="NRE25" si="4965">NRC25*$C$25</f>
        <v>4.6870364014477539E+78</v>
      </c>
      <c r="NRF25" s="369"/>
      <c r="NRG25" s="369">
        <f t="shared" ref="NRG25" si="4966">NRE25*$C$25</f>
        <v>4.8510826754984249E+78</v>
      </c>
      <c r="NRH25" s="369"/>
      <c r="NRI25" s="369">
        <f t="shared" ref="NRI25" si="4967">NRG25*$C$25</f>
        <v>5.0208705691408691E+78</v>
      </c>
      <c r="NRJ25" s="369"/>
      <c r="NRK25" s="369">
        <f t="shared" ref="NRK25" si="4968">NRI25*$C$25</f>
        <v>5.1966010390607989E+78</v>
      </c>
      <c r="NRL25" s="369"/>
      <c r="NRM25" s="369">
        <f t="shared" ref="NRM25" si="4969">NRK25*$C$25</f>
        <v>5.3784820754279266E+78</v>
      </c>
      <c r="NRN25" s="369"/>
      <c r="NRO25" s="369">
        <f t="shared" ref="NRO25" si="4970">NRM25*$C$25</f>
        <v>5.5667289480679038E+78</v>
      </c>
      <c r="NRP25" s="369"/>
      <c r="NRQ25" s="369">
        <f t="shared" ref="NRQ25" si="4971">NRO25*$C$25</f>
        <v>5.7615644612502803E+78</v>
      </c>
      <c r="NRR25" s="369"/>
      <c r="NRS25" s="369">
        <f t="shared" ref="NRS25" si="4972">NRQ25*$C$25</f>
        <v>5.96321921739404E+78</v>
      </c>
      <c r="NRT25" s="369"/>
      <c r="NRU25" s="369">
        <f t="shared" ref="NRU25" si="4973">NRS25*$C$25</f>
        <v>6.1719318900028309E+78</v>
      </c>
      <c r="NRV25" s="369"/>
      <c r="NRW25" s="369">
        <f t="shared" ref="NRW25" si="4974">NRU25*$C$25</f>
        <v>6.3879495061529295E+78</v>
      </c>
      <c r="NRX25" s="369"/>
      <c r="NRY25" s="369">
        <f t="shared" ref="NRY25" si="4975">NRW25*$C$25</f>
        <v>6.6115277388682815E+78</v>
      </c>
      <c r="NRZ25" s="369"/>
      <c r="NSA25" s="369">
        <f t="shared" ref="NSA25" si="4976">NRY25*$C$25</f>
        <v>6.8429312097286709E+78</v>
      </c>
      <c r="NSB25" s="369"/>
      <c r="NSC25" s="369">
        <f t="shared" ref="NSC25" si="4977">NSA25*$C$25</f>
        <v>7.0824338020691737E+78</v>
      </c>
      <c r="NSD25" s="369"/>
      <c r="NSE25" s="369">
        <f t="shared" ref="NSE25" si="4978">NSC25*$C$25</f>
        <v>7.3303189851415945E+78</v>
      </c>
      <c r="NSF25" s="369"/>
      <c r="NSG25" s="369">
        <f t="shared" ref="NSG25" si="4979">NSE25*$C$25</f>
        <v>7.586880149621549E+78</v>
      </c>
      <c r="NSH25" s="369"/>
      <c r="NSI25" s="369">
        <f t="shared" ref="NSI25" si="4980">NSG25*$C$25</f>
        <v>7.8524209548583027E+78</v>
      </c>
      <c r="NSJ25" s="369"/>
      <c r="NSK25" s="369">
        <f t="shared" ref="NSK25" si="4981">NSI25*$C$25</f>
        <v>8.127255688278343E+78</v>
      </c>
      <c r="NSL25" s="369"/>
      <c r="NSM25" s="369">
        <f t="shared" ref="NSM25" si="4982">NSK25*$C$25</f>
        <v>8.4117096373680843E+78</v>
      </c>
      <c r="NSN25" s="369"/>
      <c r="NSO25" s="369">
        <f t="shared" ref="NSO25" si="4983">NSM25*$C$25</f>
        <v>8.7061194746759658E+78</v>
      </c>
      <c r="NSP25" s="369"/>
      <c r="NSQ25" s="369">
        <f t="shared" ref="NSQ25" si="4984">NSO25*$C$25</f>
        <v>9.0108336562896244E+78</v>
      </c>
      <c r="NSR25" s="369"/>
      <c r="NSS25" s="369">
        <f t="shared" ref="NSS25" si="4985">NSQ25*$C$25</f>
        <v>9.326212834259761E+78</v>
      </c>
      <c r="NST25" s="369"/>
      <c r="NSU25" s="369">
        <f t="shared" ref="NSU25" si="4986">NSS25*$C$25</f>
        <v>9.6526302834588522E+78</v>
      </c>
      <c r="NSV25" s="369"/>
      <c r="NSW25" s="369">
        <f t="shared" ref="NSW25" si="4987">NSU25*$C$25</f>
        <v>9.9904723433799108E+78</v>
      </c>
      <c r="NSX25" s="369"/>
      <c r="NSY25" s="369">
        <f t="shared" ref="NSY25" si="4988">NSW25*$C$25</f>
        <v>1.0340138875398208E+79</v>
      </c>
      <c r="NSZ25" s="369"/>
      <c r="NTA25" s="369">
        <f t="shared" ref="NTA25" si="4989">NSY25*$C$25</f>
        <v>1.0702043736037144E+79</v>
      </c>
      <c r="NTB25" s="369"/>
      <c r="NTC25" s="369">
        <f t="shared" ref="NTC25" si="4990">NTA25*$C$25</f>
        <v>1.1076615266798443E+79</v>
      </c>
      <c r="NTD25" s="369"/>
      <c r="NTE25" s="369">
        <f t="shared" ref="NTE25" si="4991">NTC25*$C$25</f>
        <v>1.1464296801136388E+79</v>
      </c>
      <c r="NTF25" s="369"/>
      <c r="NTG25" s="369">
        <f t="shared" ref="NTG25" si="4992">NTE25*$C$25</f>
        <v>1.186554718917616E+79</v>
      </c>
      <c r="NTH25" s="369"/>
      <c r="NTI25" s="369">
        <f t="shared" ref="NTI25" si="4993">NTG25*$C$25</f>
        <v>1.2280841340797324E+79</v>
      </c>
      <c r="NTJ25" s="369"/>
      <c r="NTK25" s="369">
        <f t="shared" ref="NTK25" si="4994">NTI25*$C$25</f>
        <v>1.271067078772523E+79</v>
      </c>
      <c r="NTL25" s="369"/>
      <c r="NTM25" s="369">
        <f t="shared" ref="NTM25" si="4995">NTK25*$C$25</f>
        <v>1.3155544265295611E+79</v>
      </c>
      <c r="NTN25" s="369"/>
      <c r="NTO25" s="369">
        <f t="shared" ref="NTO25" si="4996">NTM25*$C$25</f>
        <v>1.3615988314580956E+79</v>
      </c>
      <c r="NTP25" s="369"/>
      <c r="NTQ25" s="369">
        <f t="shared" ref="NTQ25" si="4997">NTO25*$C$25</f>
        <v>1.4092547905591288E+79</v>
      </c>
      <c r="NTR25" s="369"/>
      <c r="NTS25" s="369">
        <f t="shared" ref="NTS25" si="4998">NTQ25*$C$25</f>
        <v>1.4585787082286982E+79</v>
      </c>
      <c r="NTT25" s="369"/>
      <c r="NTU25" s="369">
        <f t="shared" ref="NTU25" si="4999">NTS25*$C$25</f>
        <v>1.5096289630167025E+79</v>
      </c>
      <c r="NTV25" s="369"/>
      <c r="NTW25" s="369">
        <f t="shared" ref="NTW25" si="5000">NTU25*$C$25</f>
        <v>1.5624659767222869E+79</v>
      </c>
      <c r="NTX25" s="369"/>
      <c r="NTY25" s="369">
        <f t="shared" ref="NTY25" si="5001">NTW25*$C$25</f>
        <v>1.6171522859075667E+79</v>
      </c>
      <c r="NTZ25" s="369"/>
      <c r="NUA25" s="369">
        <f t="shared" ref="NUA25" si="5002">NTY25*$C$25</f>
        <v>1.6737526159143316E+79</v>
      </c>
      <c r="NUB25" s="369"/>
      <c r="NUC25" s="369">
        <f t="shared" ref="NUC25" si="5003">NUA25*$C$25</f>
        <v>1.7323339574713329E+79</v>
      </c>
      <c r="NUD25" s="369"/>
      <c r="NUE25" s="369">
        <f t="shared" ref="NUE25" si="5004">NUC25*$C$25</f>
        <v>1.7929656459828295E+79</v>
      </c>
      <c r="NUF25" s="369"/>
      <c r="NUG25" s="369">
        <f t="shared" ref="NUG25" si="5005">NUE25*$C$25</f>
        <v>1.8557194435922284E+79</v>
      </c>
      <c r="NUH25" s="369"/>
      <c r="NUI25" s="369">
        <f t="shared" ref="NUI25" si="5006">NUG25*$C$25</f>
        <v>1.9206696241179563E+79</v>
      </c>
      <c r="NUJ25" s="369"/>
      <c r="NUK25" s="369">
        <f t="shared" ref="NUK25" si="5007">NUI25*$C$25</f>
        <v>1.9878930609620846E+79</v>
      </c>
      <c r="NUL25" s="369"/>
      <c r="NUM25" s="369">
        <f t="shared" ref="NUM25" si="5008">NUK25*$C$25</f>
        <v>2.0574693180957574E+79</v>
      </c>
      <c r="NUN25" s="369"/>
      <c r="NUO25" s="369">
        <f t="shared" ref="NUO25" si="5009">NUM25*$C$25</f>
        <v>2.1294807442291088E+79</v>
      </c>
      <c r="NUP25" s="369"/>
      <c r="NUQ25" s="369">
        <f t="shared" ref="NUQ25" si="5010">NUO25*$C$25</f>
        <v>2.2040125702771275E+79</v>
      </c>
      <c r="NUR25" s="369"/>
      <c r="NUS25" s="369">
        <f t="shared" ref="NUS25" si="5011">NUQ25*$C$25</f>
        <v>2.2811530102368268E+79</v>
      </c>
      <c r="NUT25" s="369"/>
      <c r="NUU25" s="369">
        <f t="shared" ref="NUU25" si="5012">NUS25*$C$25</f>
        <v>2.3609933655951157E+79</v>
      </c>
      <c r="NUV25" s="369"/>
      <c r="NUW25" s="369">
        <f t="shared" ref="NUW25" si="5013">NUU25*$C$25</f>
        <v>2.4436281333909444E+79</v>
      </c>
      <c r="NUX25" s="369"/>
      <c r="NUY25" s="369">
        <f t="shared" ref="NUY25" si="5014">NUW25*$C$25</f>
        <v>2.5291551180596273E+79</v>
      </c>
      <c r="NUZ25" s="369"/>
      <c r="NVA25" s="369">
        <f t="shared" ref="NVA25" si="5015">NUY25*$C$25</f>
        <v>2.6176755471917141E+79</v>
      </c>
      <c r="NVB25" s="369"/>
      <c r="NVC25" s="369">
        <f t="shared" ref="NVC25" si="5016">NVA25*$C$25</f>
        <v>2.7092941913434237E+79</v>
      </c>
      <c r="NVD25" s="369"/>
      <c r="NVE25" s="369">
        <f t="shared" ref="NVE25" si="5017">NVC25*$C$25</f>
        <v>2.8041194880404432E+79</v>
      </c>
      <c r="NVF25" s="369"/>
      <c r="NVG25" s="369">
        <f t="shared" ref="NVG25" si="5018">NVE25*$C$25</f>
        <v>2.9022636701218584E+79</v>
      </c>
      <c r="NVH25" s="369"/>
      <c r="NVI25" s="369">
        <f t="shared" ref="NVI25" si="5019">NVG25*$C$25</f>
        <v>3.003842898576123E+79</v>
      </c>
      <c r="NVJ25" s="369"/>
      <c r="NVK25" s="369">
        <f t="shared" ref="NVK25" si="5020">NVI25*$C$25</f>
        <v>3.1089774000262869E+79</v>
      </c>
      <c r="NVL25" s="369"/>
      <c r="NVM25" s="369">
        <f t="shared" ref="NVM25" si="5021">NVK25*$C$25</f>
        <v>3.2177916090272067E+79</v>
      </c>
      <c r="NVN25" s="369"/>
      <c r="NVO25" s="369">
        <f t="shared" ref="NVO25" si="5022">NVM25*$C$25</f>
        <v>3.3304143153431586E+79</v>
      </c>
      <c r="NVP25" s="369"/>
      <c r="NVQ25" s="369">
        <f t="shared" ref="NVQ25" si="5023">NVO25*$C$25</f>
        <v>3.4469788163801688E+79</v>
      </c>
      <c r="NVR25" s="369"/>
      <c r="NVS25" s="369">
        <f t="shared" ref="NVS25" si="5024">NVQ25*$C$25</f>
        <v>3.5676230749534746E+79</v>
      </c>
      <c r="NVT25" s="369"/>
      <c r="NVU25" s="369">
        <f t="shared" ref="NVU25" si="5025">NVS25*$C$25</f>
        <v>3.6924898825768462E+79</v>
      </c>
      <c r="NVV25" s="369"/>
      <c r="NVW25" s="369">
        <f t="shared" ref="NVW25" si="5026">NVU25*$C$25</f>
        <v>3.8217270284670358E+79</v>
      </c>
      <c r="NVX25" s="369"/>
      <c r="NVY25" s="369">
        <f t="shared" ref="NVY25" si="5027">NVW25*$C$25</f>
        <v>3.9554874744633819E+79</v>
      </c>
      <c r="NVZ25" s="369"/>
      <c r="NWA25" s="369">
        <f t="shared" ref="NWA25" si="5028">NVY25*$C$25</f>
        <v>4.0939295360695998E+79</v>
      </c>
      <c r="NWB25" s="369"/>
      <c r="NWC25" s="369">
        <f t="shared" ref="NWC25" si="5029">NWA25*$C$25</f>
        <v>4.2372170698320353E+79</v>
      </c>
      <c r="NWD25" s="369"/>
      <c r="NWE25" s="369">
        <f t="shared" ref="NWE25" si="5030">NWC25*$C$25</f>
        <v>4.3855196672761561E+79</v>
      </c>
      <c r="NWF25" s="369"/>
      <c r="NWG25" s="369">
        <f t="shared" ref="NWG25" si="5031">NWE25*$C$25</f>
        <v>4.5390128556308215E+79</v>
      </c>
      <c r="NWH25" s="369"/>
      <c r="NWI25" s="369">
        <f t="shared" ref="NWI25" si="5032">NWG25*$C$25</f>
        <v>4.6978783055778997E+79</v>
      </c>
      <c r="NWJ25" s="369"/>
      <c r="NWK25" s="369">
        <f t="shared" ref="NWK25" si="5033">NWI25*$C$25</f>
        <v>4.8623040462731261E+79</v>
      </c>
      <c r="NWL25" s="369"/>
      <c r="NWM25" s="369">
        <f t="shared" ref="NWM25" si="5034">NWK25*$C$25</f>
        <v>5.0324846878926853E+79</v>
      </c>
      <c r="NWN25" s="369"/>
      <c r="NWO25" s="369">
        <f t="shared" ref="NWO25" si="5035">NWM25*$C$25</f>
        <v>5.2086216519689289E+79</v>
      </c>
      <c r="NWP25" s="369"/>
      <c r="NWQ25" s="369">
        <f t="shared" ref="NWQ25" si="5036">NWO25*$C$25</f>
        <v>5.3909234097878409E+79</v>
      </c>
      <c r="NWR25" s="369"/>
      <c r="NWS25" s="369">
        <f t="shared" ref="NWS25" si="5037">NWQ25*$C$25</f>
        <v>5.5796057291304147E+79</v>
      </c>
      <c r="NWT25" s="369"/>
      <c r="NWU25" s="369">
        <f t="shared" ref="NWU25" si="5038">NWS25*$C$25</f>
        <v>5.7748919296499784E+79</v>
      </c>
      <c r="NWV25" s="369"/>
      <c r="NWW25" s="369">
        <f t="shared" ref="NWW25" si="5039">NWU25*$C$25</f>
        <v>5.9770131471877275E+79</v>
      </c>
      <c r="NWX25" s="369"/>
      <c r="NWY25" s="369">
        <f t="shared" ref="NWY25" si="5040">NWW25*$C$25</f>
        <v>6.1862086073392973E+79</v>
      </c>
      <c r="NWZ25" s="369"/>
      <c r="NXA25" s="369">
        <f t="shared" ref="NXA25" si="5041">NWY25*$C$25</f>
        <v>6.402725908596172E+79</v>
      </c>
      <c r="NXB25" s="369"/>
      <c r="NXC25" s="369">
        <f t="shared" ref="NXC25" si="5042">NXA25*$C$25</f>
        <v>6.6268213153970381E+79</v>
      </c>
      <c r="NXD25" s="369"/>
      <c r="NXE25" s="369">
        <f t="shared" ref="NXE25" si="5043">NXC25*$C$25</f>
        <v>6.8587600614359339E+79</v>
      </c>
      <c r="NXF25" s="369"/>
      <c r="NXG25" s="369">
        <f t="shared" ref="NXG25" si="5044">NXE25*$C$25</f>
        <v>7.0988166635861912E+79</v>
      </c>
      <c r="NXH25" s="369"/>
      <c r="NXI25" s="369">
        <f t="shared" ref="NXI25" si="5045">NXG25*$C$25</f>
        <v>7.3472752468117073E+79</v>
      </c>
      <c r="NXJ25" s="369"/>
      <c r="NXK25" s="369">
        <f t="shared" ref="NXK25" si="5046">NXI25*$C$25</f>
        <v>7.6044298804501159E+79</v>
      </c>
      <c r="NXL25" s="369"/>
      <c r="NXM25" s="369">
        <f t="shared" ref="NXM25" si="5047">NXK25*$C$25</f>
        <v>7.870584926265869E+79</v>
      </c>
      <c r="NXN25" s="369"/>
      <c r="NXO25" s="369">
        <f t="shared" ref="NXO25" si="5048">NXM25*$C$25</f>
        <v>8.1460553986851736E+79</v>
      </c>
      <c r="NXP25" s="369"/>
      <c r="NXQ25" s="369">
        <f t="shared" ref="NXQ25" si="5049">NXO25*$C$25</f>
        <v>8.4311673376391537E+79</v>
      </c>
      <c r="NXR25" s="369"/>
      <c r="NXS25" s="369">
        <f t="shared" ref="NXS25" si="5050">NXQ25*$C$25</f>
        <v>8.7262581944565232E+79</v>
      </c>
      <c r="NXT25" s="369"/>
      <c r="NXU25" s="369">
        <f t="shared" ref="NXU25" si="5051">NXS25*$C$25</f>
        <v>9.0316772312625005E+79</v>
      </c>
      <c r="NXV25" s="369"/>
      <c r="NXW25" s="369">
        <f t="shared" ref="NXW25" si="5052">NXU25*$C$25</f>
        <v>9.3477859343566877E+79</v>
      </c>
      <c r="NXX25" s="369"/>
      <c r="NXY25" s="369">
        <f t="shared" ref="NXY25" si="5053">NXW25*$C$25</f>
        <v>9.6749584420591711E+79</v>
      </c>
      <c r="NXZ25" s="369"/>
      <c r="NYA25" s="369">
        <f t="shared" ref="NYA25" si="5054">NXY25*$C$25</f>
        <v>1.0013581987531241E+80</v>
      </c>
      <c r="NYB25" s="369"/>
      <c r="NYC25" s="369">
        <f t="shared" ref="NYC25" si="5055">NYA25*$C$25</f>
        <v>1.0364057357094834E+80</v>
      </c>
      <c r="NYD25" s="369"/>
      <c r="NYE25" s="369">
        <f t="shared" ref="NYE25" si="5056">NYC25*$C$25</f>
        <v>1.0726799364593152E+80</v>
      </c>
      <c r="NYF25" s="369"/>
      <c r="NYG25" s="369">
        <f t="shared" ref="NYG25" si="5057">NYE25*$C$25</f>
        <v>1.1102237342353911E+80</v>
      </c>
      <c r="NYH25" s="369"/>
      <c r="NYI25" s="369">
        <f t="shared" ref="NYI25" si="5058">NYG25*$C$25</f>
        <v>1.1490815649336298E+80</v>
      </c>
      <c r="NYJ25" s="369"/>
      <c r="NYK25" s="369">
        <f t="shared" ref="NYK25" si="5059">NYI25*$C$25</f>
        <v>1.1892994197063068E+80</v>
      </c>
      <c r="NYL25" s="369"/>
      <c r="NYM25" s="369">
        <f t="shared" ref="NYM25" si="5060">NYK25*$C$25</f>
        <v>1.2309248993960274E+80</v>
      </c>
      <c r="NYN25" s="369"/>
      <c r="NYO25" s="369">
        <f t="shared" ref="NYO25" si="5061">NYM25*$C$25</f>
        <v>1.2740072708748882E+80</v>
      </c>
      <c r="NYP25" s="369"/>
      <c r="NYQ25" s="369">
        <f t="shared" ref="NYQ25" si="5062">NYO25*$C$25</f>
        <v>1.318597525355509E+80</v>
      </c>
      <c r="NYR25" s="369"/>
      <c r="NYS25" s="369">
        <f t="shared" ref="NYS25" si="5063">NYQ25*$C$25</f>
        <v>1.3647484387429517E+80</v>
      </c>
      <c r="NYT25" s="369"/>
      <c r="NYU25" s="369">
        <f t="shared" ref="NYU25" si="5064">NYS25*$C$25</f>
        <v>1.4125146340989549E+80</v>
      </c>
      <c r="NYV25" s="369"/>
      <c r="NYW25" s="369">
        <f t="shared" ref="NYW25" si="5065">NYU25*$C$25</f>
        <v>1.4619526462924182E+80</v>
      </c>
      <c r="NYX25" s="369"/>
      <c r="NYY25" s="369">
        <f t="shared" ref="NYY25" si="5066">NYW25*$C$25</f>
        <v>1.5131209889126527E+80</v>
      </c>
      <c r="NYZ25" s="369"/>
      <c r="NZA25" s="369">
        <f t="shared" ref="NZA25" si="5067">NYY25*$C$25</f>
        <v>1.5660802235245955E+80</v>
      </c>
      <c r="NZB25" s="369"/>
      <c r="NZC25" s="369">
        <f t="shared" ref="NZC25" si="5068">NZA25*$C$25</f>
        <v>1.6208930313479563E+80</v>
      </c>
      <c r="NZD25" s="369"/>
      <c r="NZE25" s="369">
        <f t="shared" ref="NZE25" si="5069">NZC25*$C$25</f>
        <v>1.6776242874451346E+80</v>
      </c>
      <c r="NZF25" s="369"/>
      <c r="NZG25" s="369">
        <f t="shared" ref="NZG25" si="5070">NZE25*$C$25</f>
        <v>1.736341137505714E+80</v>
      </c>
      <c r="NZH25" s="369"/>
      <c r="NZI25" s="369">
        <f t="shared" ref="NZI25" si="5071">NZG25*$C$25</f>
        <v>1.7971130773184138E+80</v>
      </c>
      <c r="NZJ25" s="369"/>
      <c r="NZK25" s="369">
        <f t="shared" ref="NZK25" si="5072">NZI25*$C$25</f>
        <v>1.8600120350245582E+80</v>
      </c>
      <c r="NZL25" s="369"/>
      <c r="NZM25" s="369">
        <f t="shared" ref="NZM25" si="5073">NZK25*$C$25</f>
        <v>1.9251124562504176E+80</v>
      </c>
      <c r="NZN25" s="369"/>
      <c r="NZO25" s="369">
        <f t="shared" ref="NZO25" si="5074">NZM25*$C$25</f>
        <v>1.9924913922191822E+80</v>
      </c>
      <c r="NZP25" s="369"/>
      <c r="NZQ25" s="369">
        <f t="shared" ref="NZQ25" si="5075">NZO25*$C$25</f>
        <v>2.0622285909468533E+80</v>
      </c>
      <c r="NZR25" s="369"/>
      <c r="NZS25" s="369">
        <f t="shared" ref="NZS25" si="5076">NZQ25*$C$25</f>
        <v>2.134406591629993E+80</v>
      </c>
      <c r="NZT25" s="369"/>
      <c r="NZU25" s="369">
        <f t="shared" ref="NZU25" si="5077">NZS25*$C$25</f>
        <v>2.2091108223370424E+80</v>
      </c>
      <c r="NZV25" s="369"/>
      <c r="NZW25" s="369">
        <f t="shared" ref="NZW25" si="5078">NZU25*$C$25</f>
        <v>2.2864297011188388E+80</v>
      </c>
      <c r="NZX25" s="369"/>
      <c r="NZY25" s="369">
        <f t="shared" ref="NZY25" si="5079">NZW25*$C$25</f>
        <v>2.366454740657998E+80</v>
      </c>
      <c r="NZZ25" s="369"/>
      <c r="OAA25" s="369">
        <f t="shared" ref="OAA25" si="5080">NZY25*$C$25</f>
        <v>2.4492806565810278E+80</v>
      </c>
      <c r="OAB25" s="369"/>
      <c r="OAC25" s="369">
        <f t="shared" ref="OAC25" si="5081">OAA25*$C$25</f>
        <v>2.5350054795613636E+80</v>
      </c>
      <c r="OAD25" s="369"/>
      <c r="OAE25" s="369">
        <f t="shared" ref="OAE25" si="5082">OAC25*$C$25</f>
        <v>2.623730671346011E+80</v>
      </c>
      <c r="OAF25" s="369"/>
      <c r="OAG25" s="369">
        <f t="shared" ref="OAG25" si="5083">OAE25*$C$25</f>
        <v>2.7155612448431213E+80</v>
      </c>
      <c r="OAH25" s="369"/>
      <c r="OAI25" s="369">
        <f t="shared" ref="OAI25" si="5084">OAG25*$C$25</f>
        <v>2.8106058884126302E+80</v>
      </c>
      <c r="OAJ25" s="369"/>
      <c r="OAK25" s="369">
        <f t="shared" ref="OAK25" si="5085">OAI25*$C$25</f>
        <v>2.9089770945070718E+80</v>
      </c>
      <c r="OAL25" s="369"/>
      <c r="OAM25" s="369">
        <f t="shared" ref="OAM25" si="5086">OAK25*$C$25</f>
        <v>3.0107912928148189E+80</v>
      </c>
      <c r="OAN25" s="369"/>
      <c r="OAO25" s="369">
        <f t="shared" ref="OAO25" si="5087">OAM25*$C$25</f>
        <v>3.1161689880633371E+80</v>
      </c>
      <c r="OAP25" s="369"/>
      <c r="OAQ25" s="369">
        <f t="shared" ref="OAQ25" si="5088">OAO25*$C$25</f>
        <v>3.2252349026455538E+80</v>
      </c>
      <c r="OAR25" s="369"/>
      <c r="OAS25" s="369">
        <f t="shared" ref="OAS25" si="5089">OAQ25*$C$25</f>
        <v>3.3381181242381481E+80</v>
      </c>
      <c r="OAT25" s="369"/>
      <c r="OAU25" s="369">
        <f t="shared" ref="OAU25" si="5090">OAS25*$C$25</f>
        <v>3.4549522585864829E+80</v>
      </c>
      <c r="OAV25" s="369"/>
      <c r="OAW25" s="369">
        <f t="shared" ref="OAW25" si="5091">OAU25*$C$25</f>
        <v>3.5758755876370096E+80</v>
      </c>
      <c r="OAX25" s="369"/>
      <c r="OAY25" s="369">
        <f t="shared" ref="OAY25" si="5092">OAW25*$C$25</f>
        <v>3.7010312332043044E+80</v>
      </c>
      <c r="OAZ25" s="369"/>
      <c r="OBA25" s="369">
        <f t="shared" ref="OBA25" si="5093">OAY25*$C$25</f>
        <v>3.8305673263664546E+80</v>
      </c>
      <c r="OBB25" s="369"/>
      <c r="OBC25" s="369">
        <f t="shared" ref="OBC25" si="5094">OBA25*$C$25</f>
        <v>3.9646371827892802E+80</v>
      </c>
      <c r="OBD25" s="369"/>
      <c r="OBE25" s="369">
        <f t="shared" ref="OBE25" si="5095">OBC25*$C$25</f>
        <v>4.103399484186905E+80</v>
      </c>
      <c r="OBF25" s="369"/>
      <c r="OBG25" s="369">
        <f t="shared" ref="OBG25" si="5096">OBE25*$C$25</f>
        <v>4.2470184661334461E+80</v>
      </c>
      <c r="OBH25" s="369"/>
      <c r="OBI25" s="369">
        <f t="shared" ref="OBI25" si="5097">OBG25*$C$25</f>
        <v>4.3956641124481162E+80</v>
      </c>
      <c r="OBJ25" s="369"/>
      <c r="OBK25" s="369">
        <f t="shared" ref="OBK25" si="5098">OBI25*$C$25</f>
        <v>4.5495123563838E+80</v>
      </c>
      <c r="OBL25" s="369"/>
      <c r="OBM25" s="369">
        <f t="shared" ref="OBM25" si="5099">OBK25*$C$25</f>
        <v>4.7087452888572326E+80</v>
      </c>
      <c r="OBN25" s="369"/>
      <c r="OBO25" s="369">
        <f t="shared" ref="OBO25" si="5100">OBM25*$C$25</f>
        <v>4.8735513739672353E+80</v>
      </c>
      <c r="OBP25" s="369"/>
      <c r="OBQ25" s="369">
        <f t="shared" ref="OBQ25" si="5101">OBO25*$C$25</f>
        <v>5.0441256720560883E+80</v>
      </c>
      <c r="OBR25" s="369"/>
      <c r="OBS25" s="369">
        <f t="shared" ref="OBS25" si="5102">OBQ25*$C$25</f>
        <v>5.2206700705780507E+80</v>
      </c>
      <c r="OBT25" s="369"/>
      <c r="OBU25" s="369">
        <f t="shared" ref="OBU25" si="5103">OBS25*$C$25</f>
        <v>5.4033935230482818E+80</v>
      </c>
      <c r="OBV25" s="369"/>
      <c r="OBW25" s="369">
        <f t="shared" ref="OBW25" si="5104">OBU25*$C$25</f>
        <v>5.5925122963549713E+80</v>
      </c>
      <c r="OBX25" s="369"/>
      <c r="OBY25" s="369">
        <f t="shared" ref="OBY25" si="5105">OBW25*$C$25</f>
        <v>5.7882502267273946E+80</v>
      </c>
      <c r="OBZ25" s="369"/>
      <c r="OCA25" s="369">
        <f t="shared" ref="OCA25" si="5106">OBY25*$C$25</f>
        <v>5.9908389846628531E+80</v>
      </c>
      <c r="OCB25" s="369"/>
      <c r="OCC25" s="369">
        <f t="shared" ref="OCC25" si="5107">OCA25*$C$25</f>
        <v>6.2005183491260526E+80</v>
      </c>
      <c r="OCD25" s="369"/>
      <c r="OCE25" s="369">
        <f t="shared" ref="OCE25" si="5108">OCC25*$C$25</f>
        <v>6.4175364913454644E+80</v>
      </c>
      <c r="OCF25" s="369"/>
      <c r="OCG25" s="369">
        <f t="shared" ref="OCG25" si="5109">OCE25*$C$25</f>
        <v>6.6421502685425549E+80</v>
      </c>
      <c r="OCH25" s="369"/>
      <c r="OCI25" s="369">
        <f t="shared" ref="OCI25" si="5110">OCG25*$C$25</f>
        <v>6.8746255279415437E+80</v>
      </c>
      <c r="OCJ25" s="369"/>
      <c r="OCK25" s="369">
        <f t="shared" ref="OCK25" si="5111">OCI25*$C$25</f>
        <v>7.1152374214194974E+80</v>
      </c>
      <c r="OCL25" s="369"/>
      <c r="OCM25" s="369">
        <f t="shared" ref="OCM25" si="5112">OCK25*$C$25</f>
        <v>7.3642707311691794E+80</v>
      </c>
      <c r="OCN25" s="369"/>
      <c r="OCO25" s="369">
        <f t="shared" ref="OCO25" si="5113">OCM25*$C$25</f>
        <v>7.6220202067601002E+80</v>
      </c>
      <c r="OCP25" s="369"/>
      <c r="OCQ25" s="369">
        <f t="shared" ref="OCQ25" si="5114">OCO25*$C$25</f>
        <v>7.8887909139967035E+80</v>
      </c>
      <c r="OCR25" s="369"/>
      <c r="OCS25" s="369">
        <f t="shared" ref="OCS25" si="5115">OCQ25*$C$25</f>
        <v>8.1648985959865879E+80</v>
      </c>
      <c r="OCT25" s="369"/>
      <c r="OCU25" s="369">
        <f t="shared" ref="OCU25" si="5116">OCS25*$C$25</f>
        <v>8.4506700468461174E+80</v>
      </c>
      <c r="OCV25" s="369"/>
      <c r="OCW25" s="369">
        <f t="shared" ref="OCW25" si="5117">OCU25*$C$25</f>
        <v>8.746443498485731E+80</v>
      </c>
      <c r="OCX25" s="369"/>
      <c r="OCY25" s="369">
        <f t="shared" ref="OCY25" si="5118">OCW25*$C$25</f>
        <v>9.0525690209327309E+80</v>
      </c>
      <c r="OCZ25" s="369"/>
      <c r="ODA25" s="369">
        <f t="shared" ref="ODA25" si="5119">OCY25*$C$25</f>
        <v>9.3694089366653763E+80</v>
      </c>
      <c r="ODB25" s="369"/>
      <c r="ODC25" s="369">
        <f t="shared" ref="ODC25" si="5120">ODA25*$C$25</f>
        <v>9.6973382494486636E+80</v>
      </c>
      <c r="ODD25" s="369"/>
      <c r="ODE25" s="369">
        <f t="shared" ref="ODE25" si="5121">ODC25*$C$25</f>
        <v>1.0036745088179367E+81</v>
      </c>
      <c r="ODF25" s="369"/>
      <c r="ODG25" s="369">
        <f t="shared" ref="ODG25" si="5122">ODE25*$C$25</f>
        <v>1.0388031166265645E+81</v>
      </c>
      <c r="ODH25" s="369"/>
      <c r="ODI25" s="369">
        <f t="shared" ref="ODI25" si="5123">ODG25*$C$25</f>
        <v>1.0751612257084942E+81</v>
      </c>
      <c r="ODJ25" s="369"/>
      <c r="ODK25" s="369">
        <f t="shared" ref="ODK25" si="5124">ODI25*$C$25</f>
        <v>1.1127918686082914E+81</v>
      </c>
      <c r="ODL25" s="369"/>
      <c r="ODM25" s="369">
        <f t="shared" ref="ODM25" si="5125">ODK25*$C$25</f>
        <v>1.1517395840095815E+81</v>
      </c>
      <c r="ODN25" s="369"/>
      <c r="ODO25" s="369">
        <f t="shared" ref="ODO25" si="5126">ODM25*$C$25</f>
        <v>1.1920504694499168E+81</v>
      </c>
      <c r="ODP25" s="369"/>
      <c r="ODQ25" s="369">
        <f t="shared" ref="ODQ25" si="5127">ODO25*$C$25</f>
        <v>1.2337722358806639E+81</v>
      </c>
      <c r="ODR25" s="369"/>
      <c r="ODS25" s="369">
        <f t="shared" ref="ODS25" si="5128">ODQ25*$C$25</f>
        <v>1.2769542641364869E+81</v>
      </c>
      <c r="ODT25" s="369"/>
      <c r="ODU25" s="369">
        <f t="shared" ref="ODU25" si="5129">ODS25*$C$25</f>
        <v>1.321647663381264E+81</v>
      </c>
      <c r="ODV25" s="369"/>
      <c r="ODW25" s="369">
        <f t="shared" ref="ODW25" si="5130">ODU25*$C$25</f>
        <v>1.367905331599608E+81</v>
      </c>
      <c r="ODX25" s="369"/>
      <c r="ODY25" s="369">
        <f t="shared" ref="ODY25" si="5131">ODW25*$C$25</f>
        <v>1.4157820182055942E+81</v>
      </c>
      <c r="ODZ25" s="369"/>
      <c r="OEA25" s="369">
        <f t="shared" ref="OEA25" si="5132">ODY25*$C$25</f>
        <v>1.4653343888427898E+81</v>
      </c>
      <c r="OEB25" s="369"/>
      <c r="OEC25" s="369">
        <f t="shared" ref="OEC25" si="5133">OEA25*$C$25</f>
        <v>1.5166210924522874E+81</v>
      </c>
      <c r="OED25" s="369"/>
      <c r="OEE25" s="369">
        <f t="shared" ref="OEE25" si="5134">OEC25*$C$25</f>
        <v>1.5697028306881174E+81</v>
      </c>
      <c r="OEF25" s="369"/>
      <c r="OEG25" s="369">
        <f t="shared" ref="OEG25" si="5135">OEE25*$C$25</f>
        <v>1.6246424297622013E+81</v>
      </c>
      <c r="OEH25" s="369"/>
      <c r="OEI25" s="369">
        <f t="shared" ref="OEI25" si="5136">OEG25*$C$25</f>
        <v>1.6815049148038782E+81</v>
      </c>
      <c r="OEJ25" s="369"/>
      <c r="OEK25" s="369">
        <f t="shared" ref="OEK25" si="5137">OEI25*$C$25</f>
        <v>1.7403575868220137E+81</v>
      </c>
      <c r="OEL25" s="369"/>
      <c r="OEM25" s="369">
        <f t="shared" ref="OEM25" si="5138">OEK25*$C$25</f>
        <v>1.801270102360784E+81</v>
      </c>
      <c r="OEN25" s="369"/>
      <c r="OEO25" s="369">
        <f t="shared" ref="OEO25" si="5139">OEM25*$C$25</f>
        <v>1.8643145559434113E+81</v>
      </c>
      <c r="OEP25" s="369"/>
      <c r="OEQ25" s="369">
        <f t="shared" ref="OEQ25" si="5140">OEO25*$C$25</f>
        <v>1.9295655654014304E+81</v>
      </c>
      <c r="OER25" s="369"/>
      <c r="OES25" s="369">
        <f t="shared" ref="OES25" si="5141">OEQ25*$C$25</f>
        <v>1.9971003601904802E+81</v>
      </c>
      <c r="OET25" s="369"/>
      <c r="OEU25" s="369">
        <f t="shared" ref="OEU25" si="5142">OES25*$C$25</f>
        <v>2.0669988727971468E+81</v>
      </c>
      <c r="OEV25" s="369"/>
      <c r="OEW25" s="369">
        <f t="shared" ref="OEW25" si="5143">OEU25*$C$25</f>
        <v>2.1393438333450467E+81</v>
      </c>
      <c r="OEX25" s="369"/>
      <c r="OEY25" s="369">
        <f t="shared" ref="OEY25" si="5144">OEW25*$C$25</f>
        <v>2.214220867512123E+81</v>
      </c>
      <c r="OEZ25" s="369"/>
      <c r="OFA25" s="369">
        <f t="shared" ref="OFA25" si="5145">OEY25*$C$25</f>
        <v>2.2917185978750471E+81</v>
      </c>
      <c r="OFB25" s="369"/>
      <c r="OFC25" s="369">
        <f t="shared" ref="OFC25" si="5146">OFA25*$C$25</f>
        <v>2.3719287488006736E+81</v>
      </c>
      <c r="OFD25" s="369"/>
      <c r="OFE25" s="369">
        <f t="shared" ref="OFE25" si="5147">OFC25*$C$25</f>
        <v>2.4549462550086969E+81</v>
      </c>
      <c r="OFF25" s="369"/>
      <c r="OFG25" s="369">
        <f t="shared" ref="OFG25" si="5148">OFE25*$C$25</f>
        <v>2.5408693739340009E+81</v>
      </c>
      <c r="OFH25" s="369"/>
      <c r="OFI25" s="369">
        <f t="shared" ref="OFI25" si="5149">OFG25*$C$25</f>
        <v>2.6297998020216908E+81</v>
      </c>
      <c r="OFJ25" s="369"/>
      <c r="OFK25" s="369">
        <f t="shared" ref="OFK25" si="5150">OFI25*$C$25</f>
        <v>2.7218427950924499E+81</v>
      </c>
      <c r="OFL25" s="369"/>
      <c r="OFM25" s="369">
        <f t="shared" ref="OFM25" si="5151">OFK25*$C$25</f>
        <v>2.8171072929206852E+81</v>
      </c>
      <c r="OFN25" s="369"/>
      <c r="OFO25" s="369">
        <f t="shared" ref="OFO25" si="5152">OFM25*$C$25</f>
        <v>2.9157060481729089E+81</v>
      </c>
      <c r="OFP25" s="369"/>
      <c r="OFQ25" s="369">
        <f t="shared" ref="OFQ25" si="5153">OFO25*$C$25</f>
        <v>3.0177557598589607E+81</v>
      </c>
      <c r="OFR25" s="369"/>
      <c r="OFS25" s="369">
        <f t="shared" ref="OFS25" si="5154">OFQ25*$C$25</f>
        <v>3.1233772114540239E+81</v>
      </c>
      <c r="OFT25" s="369"/>
      <c r="OFU25" s="369">
        <f t="shared" ref="OFU25" si="5155">OFS25*$C$25</f>
        <v>3.2326954138549147E+81</v>
      </c>
      <c r="OFV25" s="369"/>
      <c r="OFW25" s="369">
        <f t="shared" ref="OFW25" si="5156">OFU25*$C$25</f>
        <v>3.3458397533398365E+81</v>
      </c>
      <c r="OFX25" s="369"/>
      <c r="OFY25" s="369">
        <f t="shared" ref="OFY25" si="5157">OFW25*$C$25</f>
        <v>3.4629441447067306E+81</v>
      </c>
      <c r="OFZ25" s="369"/>
      <c r="OGA25" s="369">
        <f t="shared" ref="OGA25" si="5158">OFY25*$C$25</f>
        <v>3.5841471897714659E+81</v>
      </c>
      <c r="OGB25" s="369"/>
      <c r="OGC25" s="369">
        <f t="shared" ref="OGC25" si="5159">OGA25*$C$25</f>
        <v>3.7095923414134669E+81</v>
      </c>
      <c r="OGD25" s="369"/>
      <c r="OGE25" s="369">
        <f t="shared" ref="OGE25" si="5160">OGC25*$C$25</f>
        <v>3.839428073362938E+81</v>
      </c>
      <c r="OGF25" s="369"/>
      <c r="OGG25" s="369">
        <f t="shared" ref="OGG25" si="5161">OGE25*$C$25</f>
        <v>3.9738080559306405E+81</v>
      </c>
      <c r="OGH25" s="369"/>
      <c r="OGI25" s="369">
        <f t="shared" ref="OGI25" si="5162">OGG25*$C$25</f>
        <v>4.1128913378882124E+81</v>
      </c>
      <c r="OGJ25" s="369"/>
      <c r="OGK25" s="369">
        <f t="shared" ref="OGK25" si="5163">OGI25*$C$25</f>
        <v>4.2568425347142994E+81</v>
      </c>
      <c r="OGL25" s="369"/>
      <c r="OGM25" s="369">
        <f t="shared" ref="OGM25" si="5164">OGK25*$C$25</f>
        <v>4.4058320234292997E+81</v>
      </c>
      <c r="OGN25" s="369"/>
      <c r="OGO25" s="369">
        <f t="shared" ref="OGO25" si="5165">OGM25*$C$25</f>
        <v>4.5600361442493251E+81</v>
      </c>
      <c r="OGP25" s="369"/>
      <c r="OGQ25" s="369">
        <f t="shared" ref="OGQ25" si="5166">OGO25*$C$25</f>
        <v>4.7196374092980511E+81</v>
      </c>
      <c r="OGR25" s="369"/>
      <c r="OGS25" s="369">
        <f t="shared" ref="OGS25" si="5167">OGQ25*$C$25</f>
        <v>4.8848247186234828E+81</v>
      </c>
      <c r="OGT25" s="369"/>
      <c r="OGU25" s="369">
        <f t="shared" ref="OGU25" si="5168">OGS25*$C$25</f>
        <v>5.0557935837753043E+81</v>
      </c>
      <c r="OGV25" s="369"/>
      <c r="OGW25" s="369">
        <f t="shared" ref="OGW25" si="5169">OGU25*$C$25</f>
        <v>5.2327463592074399E+81</v>
      </c>
      <c r="OGX25" s="369"/>
      <c r="OGY25" s="369">
        <f t="shared" ref="OGY25" si="5170">OGW25*$C$25</f>
        <v>5.4158924817796996E+81</v>
      </c>
      <c r="OGZ25" s="369"/>
      <c r="OHA25" s="369">
        <f t="shared" ref="OHA25" si="5171">OGY25*$C$25</f>
        <v>5.605448718641989E+81</v>
      </c>
      <c r="OHB25" s="369"/>
      <c r="OHC25" s="369">
        <f t="shared" ref="OHC25" si="5172">OHA25*$C$25</f>
        <v>5.8016394237944581E+81</v>
      </c>
      <c r="OHD25" s="369"/>
      <c r="OHE25" s="369">
        <f t="shared" ref="OHE25" si="5173">OHC25*$C$25</f>
        <v>6.004696803627264E+81</v>
      </c>
      <c r="OHF25" s="369"/>
      <c r="OHG25" s="369">
        <f t="shared" ref="OHG25" si="5174">OHE25*$C$25</f>
        <v>6.214861191754218E+81</v>
      </c>
      <c r="OHH25" s="369"/>
      <c r="OHI25" s="369">
        <f t="shared" ref="OHI25" si="5175">OHG25*$C$25</f>
        <v>6.4323813334656148E+81</v>
      </c>
      <c r="OHJ25" s="369"/>
      <c r="OHK25" s="369">
        <f t="shared" ref="OHK25" si="5176">OHI25*$C$25</f>
        <v>6.657514680136911E+81</v>
      </c>
      <c r="OHL25" s="369"/>
      <c r="OHM25" s="369">
        <f t="shared" ref="OHM25" si="5177">OHK25*$C$25</f>
        <v>6.890527693941702E+81</v>
      </c>
      <c r="OHN25" s="369"/>
      <c r="OHO25" s="369">
        <f t="shared" ref="OHO25" si="5178">OHM25*$C$25</f>
        <v>7.1316961632296612E+81</v>
      </c>
      <c r="OHP25" s="369"/>
      <c r="OHQ25" s="369">
        <f t="shared" ref="OHQ25" si="5179">OHO25*$C$25</f>
        <v>7.3813055289426987E+81</v>
      </c>
      <c r="OHR25" s="369"/>
      <c r="OHS25" s="369">
        <f t="shared" ref="OHS25" si="5180">OHQ25*$C$25</f>
        <v>7.6396512224556922E+81</v>
      </c>
      <c r="OHT25" s="369"/>
      <c r="OHU25" s="369">
        <f t="shared" ref="OHU25" si="5181">OHS25*$C$25</f>
        <v>7.907039015241641E+81</v>
      </c>
      <c r="OHV25" s="369"/>
      <c r="OHW25" s="369">
        <f t="shared" ref="OHW25" si="5182">OHU25*$C$25</f>
        <v>8.1837853807750978E+81</v>
      </c>
      <c r="OHX25" s="369"/>
      <c r="OHY25" s="369">
        <f t="shared" ref="OHY25" si="5183">OHW25*$C$25</f>
        <v>8.4702178691022262E+81</v>
      </c>
      <c r="OHZ25" s="369"/>
      <c r="OIA25" s="369">
        <f t="shared" ref="OIA25" si="5184">OHY25*$C$25</f>
        <v>8.7666754945208036E+81</v>
      </c>
      <c r="OIB25" s="369"/>
      <c r="OIC25" s="369">
        <f t="shared" ref="OIC25" si="5185">OIA25*$C$25</f>
        <v>9.0735091368290307E+81</v>
      </c>
      <c r="OID25" s="369"/>
      <c r="OIE25" s="369">
        <f t="shared" ref="OIE25" si="5186">OIC25*$C$25</f>
        <v>9.3910819566180457E+81</v>
      </c>
      <c r="OIF25" s="369"/>
      <c r="OIG25" s="369">
        <f t="shared" ref="OIG25" si="5187">OIE25*$C$25</f>
        <v>9.7197698250996773E+81</v>
      </c>
      <c r="OIH25" s="369"/>
      <c r="OII25" s="369">
        <f t="shared" ref="OII25" si="5188">OIG25*$C$25</f>
        <v>1.0059961768978166E+82</v>
      </c>
      <c r="OIJ25" s="369"/>
      <c r="OIK25" s="369">
        <f t="shared" ref="OIK25" si="5189">OII25*$C$25</f>
        <v>1.0412060430892402E+82</v>
      </c>
      <c r="OIL25" s="369"/>
      <c r="OIM25" s="369">
        <f t="shared" ref="OIM25" si="5190">OIK25*$C$25</f>
        <v>1.0776482545973635E+82</v>
      </c>
      <c r="OIN25" s="369"/>
      <c r="OIO25" s="369">
        <f t="shared" ref="OIO25" si="5191">OIM25*$C$25</f>
        <v>1.1153659435082711E+82</v>
      </c>
      <c r="OIP25" s="369"/>
      <c r="OIQ25" s="369">
        <f t="shared" ref="OIQ25" si="5192">OIO25*$C$25</f>
        <v>1.1544037515310604E+82</v>
      </c>
      <c r="OIR25" s="369"/>
      <c r="OIS25" s="369">
        <f t="shared" ref="OIS25" si="5193">OIQ25*$C$25</f>
        <v>1.1948078828346474E+82</v>
      </c>
      <c r="OIT25" s="369"/>
      <c r="OIU25" s="369">
        <f t="shared" ref="OIU25" si="5194">OIS25*$C$25</f>
        <v>1.2366261587338599E+82</v>
      </c>
      <c r="OIV25" s="369"/>
      <c r="OIW25" s="369">
        <f t="shared" ref="OIW25" si="5195">OIU25*$C$25</f>
        <v>1.2799080742895449E+82</v>
      </c>
      <c r="OIX25" s="369"/>
      <c r="OIY25" s="369">
        <f t="shared" ref="OIY25" si="5196">OIW25*$C$25</f>
        <v>1.324704856889679E+82</v>
      </c>
      <c r="OIZ25" s="369"/>
      <c r="OJA25" s="369">
        <f t="shared" ref="OJA25" si="5197">OIY25*$C$25</f>
        <v>1.3710695268808175E+82</v>
      </c>
      <c r="OJB25" s="369"/>
      <c r="OJC25" s="369">
        <f t="shared" ref="OJC25" si="5198">OJA25*$C$25</f>
        <v>1.4190569603216461E+82</v>
      </c>
      <c r="OJD25" s="369"/>
      <c r="OJE25" s="369">
        <f t="shared" ref="OJE25" si="5199">OJC25*$C$25</f>
        <v>1.4687239539329036E+82</v>
      </c>
      <c r="OJF25" s="369"/>
      <c r="OJG25" s="369">
        <f t="shared" ref="OJG25" si="5200">OJE25*$C$25</f>
        <v>1.5201292923205551E+82</v>
      </c>
      <c r="OJH25" s="369"/>
      <c r="OJI25" s="369">
        <f t="shared" ref="OJI25" si="5201">OJG25*$C$25</f>
        <v>1.5733338175517743E+82</v>
      </c>
      <c r="OJJ25" s="369"/>
      <c r="OJK25" s="369">
        <f t="shared" ref="OJK25" si="5202">OJI25*$C$25</f>
        <v>1.6284005011660862E+82</v>
      </c>
      <c r="OJL25" s="369"/>
      <c r="OJM25" s="369">
        <f t="shared" ref="OJM25" si="5203">OJK25*$C$25</f>
        <v>1.6853945187068991E+82</v>
      </c>
      <c r="OJN25" s="369"/>
      <c r="OJO25" s="369">
        <f t="shared" ref="OJO25" si="5204">OJM25*$C$25</f>
        <v>1.7443833268616402E+82</v>
      </c>
      <c r="OJP25" s="369"/>
      <c r="OJQ25" s="369">
        <f t="shared" ref="OJQ25" si="5205">OJO25*$C$25</f>
        <v>1.8054367433017973E+82</v>
      </c>
      <c r="OJR25" s="369"/>
      <c r="OJS25" s="369">
        <f t="shared" ref="OJS25" si="5206">OJQ25*$C$25</f>
        <v>1.86862702931736E+82</v>
      </c>
      <c r="OJT25" s="369"/>
      <c r="OJU25" s="369">
        <f t="shared" ref="OJU25" si="5207">OJS25*$C$25</f>
        <v>1.9340289753434676E+82</v>
      </c>
      <c r="OJV25" s="369"/>
      <c r="OJW25" s="369">
        <f t="shared" ref="OJW25" si="5208">OJU25*$C$25</f>
        <v>2.0017199894804889E+82</v>
      </c>
      <c r="OJX25" s="369"/>
      <c r="OJY25" s="369">
        <f t="shared" ref="OJY25" si="5209">OJW25*$C$25</f>
        <v>2.0717801891123058E+82</v>
      </c>
      <c r="OJZ25" s="369"/>
      <c r="OKA25" s="369">
        <f t="shared" ref="OKA25" si="5210">OJY25*$C$25</f>
        <v>2.1442924957312362E+82</v>
      </c>
      <c r="OKB25" s="369"/>
      <c r="OKC25" s="369">
        <f t="shared" ref="OKC25" si="5211">OKA25*$C$25</f>
        <v>2.2193427330818294E+82</v>
      </c>
      <c r="OKD25" s="369"/>
      <c r="OKE25" s="369">
        <f t="shared" ref="OKE25" si="5212">OKC25*$C$25</f>
        <v>2.2970197287396933E+82</v>
      </c>
      <c r="OKF25" s="369"/>
      <c r="OKG25" s="369">
        <f t="shared" ref="OKG25" si="5213">OKE25*$C$25</f>
        <v>2.3774154192455824E+82</v>
      </c>
      <c r="OKH25" s="369"/>
      <c r="OKI25" s="369">
        <f t="shared" ref="OKI25" si="5214">OKG25*$C$25</f>
        <v>2.4606249589191777E+82</v>
      </c>
      <c r="OKJ25" s="369"/>
      <c r="OKK25" s="369">
        <f t="shared" ref="OKK25" si="5215">OKI25*$C$25</f>
        <v>2.5467468324813486E+82</v>
      </c>
      <c r="OKL25" s="369"/>
      <c r="OKM25" s="369">
        <f t="shared" ref="OKM25" si="5216">OKK25*$C$25</f>
        <v>2.6358829716181956E+82</v>
      </c>
      <c r="OKN25" s="369"/>
      <c r="OKO25" s="369">
        <f t="shared" ref="OKO25" si="5217">OKM25*$C$25</f>
        <v>2.7281388756248322E+82</v>
      </c>
      <c r="OKP25" s="369"/>
      <c r="OKQ25" s="369">
        <f t="shared" ref="OKQ25" si="5218">OKO25*$C$25</f>
        <v>2.8236237362717011E+82</v>
      </c>
      <c r="OKR25" s="369"/>
      <c r="OKS25" s="369">
        <f t="shared" ref="OKS25" si="5219">OKQ25*$C$25</f>
        <v>2.9224505670412104E+82</v>
      </c>
      <c r="OKT25" s="369"/>
      <c r="OKU25" s="369">
        <f t="shared" ref="OKU25" si="5220">OKS25*$C$25</f>
        <v>3.0247363368876526E+82</v>
      </c>
      <c r="OKV25" s="369"/>
      <c r="OKW25" s="369">
        <f t="shared" ref="OKW25" si="5221">OKU25*$C$25</f>
        <v>3.1306021086787202E+82</v>
      </c>
      <c r="OKX25" s="369"/>
      <c r="OKY25" s="369">
        <f t="shared" ref="OKY25" si="5222">OKW25*$C$25</f>
        <v>3.2401731824824749E+82</v>
      </c>
      <c r="OKZ25" s="369"/>
      <c r="OLA25" s="369">
        <f t="shared" ref="OLA25" si="5223">OKY25*$C$25</f>
        <v>3.3535792438693615E+82</v>
      </c>
      <c r="OLB25" s="369"/>
      <c r="OLC25" s="369">
        <f t="shared" ref="OLC25" si="5224">OLA25*$C$25</f>
        <v>3.4709545174047887E+82</v>
      </c>
      <c r="OLD25" s="369"/>
      <c r="OLE25" s="369">
        <f t="shared" ref="OLE25" si="5225">OLC25*$C$25</f>
        <v>3.5924379255139557E+82</v>
      </c>
      <c r="OLF25" s="369"/>
      <c r="OLG25" s="369">
        <f t="shared" ref="OLG25" si="5226">OLE25*$C$25</f>
        <v>3.7181732529069436E+82</v>
      </c>
      <c r="OLH25" s="369"/>
      <c r="OLI25" s="369">
        <f t="shared" ref="OLI25" si="5227">OLG25*$C$25</f>
        <v>3.8483093167586863E+82</v>
      </c>
      <c r="OLJ25" s="369"/>
      <c r="OLK25" s="369">
        <f t="shared" ref="OLK25" si="5228">OLI25*$C$25</f>
        <v>3.9830001428452401E+82</v>
      </c>
      <c r="OLL25" s="369"/>
      <c r="OLM25" s="369">
        <f t="shared" ref="OLM25" si="5229">OLK25*$C$25</f>
        <v>4.1224051478448234E+82</v>
      </c>
      <c r="OLN25" s="369"/>
      <c r="OLO25" s="369">
        <f t="shared" ref="OLO25" si="5230">OLM25*$C$25</f>
        <v>4.2666893280193921E+82</v>
      </c>
      <c r="OLP25" s="369"/>
      <c r="OLQ25" s="369">
        <f t="shared" ref="OLQ25" si="5231">OLO25*$C$25</f>
        <v>4.4160234545000703E+82</v>
      </c>
      <c r="OLR25" s="369"/>
      <c r="OLS25" s="369">
        <f t="shared" ref="OLS25" si="5232">OLQ25*$C$25</f>
        <v>4.5705842754075728E+82</v>
      </c>
      <c r="OLT25" s="369"/>
      <c r="OLU25" s="369">
        <f t="shared" ref="OLU25" si="5233">OLS25*$C$25</f>
        <v>4.7305547250468373E+82</v>
      </c>
      <c r="OLV25" s="369"/>
      <c r="OLW25" s="369">
        <f t="shared" ref="OLW25" si="5234">OLU25*$C$25</f>
        <v>4.8961241404234763E+82</v>
      </c>
      <c r="OLX25" s="369"/>
      <c r="OLY25" s="369">
        <f t="shared" ref="OLY25" si="5235">OLW25*$C$25</f>
        <v>5.0674884853382974E+82</v>
      </c>
      <c r="OLZ25" s="369"/>
      <c r="OMA25" s="369">
        <f t="shared" ref="OMA25" si="5236">OLY25*$C$25</f>
        <v>5.2448505823251372E+82</v>
      </c>
      <c r="OMB25" s="369"/>
      <c r="OMC25" s="369">
        <f t="shared" ref="OMC25" si="5237">OMA25*$C$25</f>
        <v>5.4284203527065165E+82</v>
      </c>
      <c r="OMD25" s="369"/>
      <c r="OME25" s="369">
        <f t="shared" ref="OME25" si="5238">OMC25*$C$25</f>
        <v>5.6184150650512439E+82</v>
      </c>
      <c r="OMF25" s="369"/>
      <c r="OMG25" s="369">
        <f t="shared" ref="OMG25" si="5239">OME25*$C$25</f>
        <v>5.8150595923280373E+82</v>
      </c>
      <c r="OMH25" s="369"/>
      <c r="OMI25" s="369">
        <f t="shared" ref="OMI25" si="5240">OMG25*$C$25</f>
        <v>6.0185866780595182E+82</v>
      </c>
      <c r="OMJ25" s="369"/>
      <c r="OMK25" s="369">
        <f t="shared" ref="OMK25" si="5241">OMI25*$C$25</f>
        <v>6.229237211791601E+82</v>
      </c>
      <c r="OML25" s="369"/>
      <c r="OMM25" s="369">
        <f t="shared" ref="OMM25" si="5242">OMK25*$C$25</f>
        <v>6.4472605142043063E+82</v>
      </c>
      <c r="OMN25" s="369"/>
      <c r="OMO25" s="369">
        <f t="shared" ref="OMO25" si="5243">OMM25*$C$25</f>
        <v>6.6729146322014566E+82</v>
      </c>
      <c r="OMP25" s="369"/>
      <c r="OMQ25" s="369">
        <f t="shared" ref="OMQ25" si="5244">OMO25*$C$25</f>
        <v>6.9064666443285074E+82</v>
      </c>
      <c r="OMR25" s="369"/>
      <c r="OMS25" s="369">
        <f t="shared" ref="OMS25" si="5245">OMQ25*$C$25</f>
        <v>7.1481929768800042E+82</v>
      </c>
      <c r="OMT25" s="369"/>
      <c r="OMU25" s="369">
        <f t="shared" ref="OMU25" si="5246">OMS25*$C$25</f>
        <v>7.3983797310708035E+82</v>
      </c>
      <c r="OMV25" s="369"/>
      <c r="OMW25" s="369">
        <f t="shared" ref="OMW25" si="5247">OMU25*$C$25</f>
        <v>7.6573230216582805E+82</v>
      </c>
      <c r="OMX25" s="369"/>
      <c r="OMY25" s="369">
        <f t="shared" ref="OMY25" si="5248">OMW25*$C$25</f>
        <v>7.9253293274163204E+82</v>
      </c>
      <c r="OMZ25" s="369"/>
      <c r="ONA25" s="369">
        <f t="shared" ref="ONA25" si="5249">OMY25*$C$25</f>
        <v>8.2027158538758914E+82</v>
      </c>
      <c r="ONB25" s="369"/>
      <c r="ONC25" s="369">
        <f t="shared" ref="ONC25" si="5250">ONA25*$C$25</f>
        <v>8.4898109087615466E+82</v>
      </c>
      <c r="OND25" s="369"/>
      <c r="ONE25" s="369">
        <f t="shared" ref="ONE25" si="5251">ONC25*$C$25</f>
        <v>8.7869542905682001E+82</v>
      </c>
      <c r="ONF25" s="369"/>
      <c r="ONG25" s="369">
        <f t="shared" ref="ONG25" si="5252">ONE25*$C$25</f>
        <v>9.0944976907380863E+82</v>
      </c>
      <c r="ONH25" s="369"/>
      <c r="ONI25" s="369">
        <f t="shared" ref="ONI25" si="5253">ONG25*$C$25</f>
        <v>9.4128051099139182E+82</v>
      </c>
      <c r="ONJ25" s="369"/>
      <c r="ONK25" s="369">
        <f t="shared" ref="ONK25" si="5254">ONI25*$C$25</f>
        <v>9.7422532887609042E+82</v>
      </c>
      <c r="ONL25" s="369"/>
      <c r="ONM25" s="369">
        <f t="shared" ref="ONM25" si="5255">ONK25*$C$25</f>
        <v>1.0083232153867535E+83</v>
      </c>
      <c r="ONN25" s="369"/>
      <c r="ONO25" s="369">
        <f t="shared" ref="ONO25" si="5256">ONM25*$C$25</f>
        <v>1.0436145279252898E+83</v>
      </c>
      <c r="ONP25" s="369"/>
      <c r="ONQ25" s="369">
        <f t="shared" ref="ONQ25" si="5257">ONO25*$C$25</f>
        <v>1.0801410364026749E+83</v>
      </c>
      <c r="ONR25" s="369"/>
      <c r="ONS25" s="369">
        <f t="shared" ref="ONS25" si="5258">ONQ25*$C$25</f>
        <v>1.1179459726767683E+83</v>
      </c>
      <c r="ONT25" s="369"/>
      <c r="ONU25" s="369">
        <f t="shared" ref="ONU25" si="5259">ONS25*$C$25</f>
        <v>1.1570740817204551E+83</v>
      </c>
      <c r="ONV25" s="369"/>
      <c r="ONW25" s="369">
        <f t="shared" ref="ONW25" si="5260">ONU25*$C$25</f>
        <v>1.1975716745806709E+83</v>
      </c>
      <c r="ONX25" s="369"/>
      <c r="ONY25" s="369">
        <f t="shared" ref="ONY25" si="5261">ONW25*$C$25</f>
        <v>1.2394866831909942E+83</v>
      </c>
      <c r="ONZ25" s="369"/>
      <c r="OOA25" s="369">
        <f t="shared" ref="OOA25" si="5262">ONY25*$C$25</f>
        <v>1.2828687171026789E+83</v>
      </c>
      <c r="OOB25" s="369"/>
      <c r="OOC25" s="369">
        <f t="shared" ref="OOC25" si="5263">OOA25*$C$25</f>
        <v>1.3277691222012724E+83</v>
      </c>
      <c r="OOD25" s="369"/>
      <c r="OOE25" s="369">
        <f t="shared" ref="OOE25" si="5264">OOC25*$C$25</f>
        <v>1.3742410414783169E+83</v>
      </c>
      <c r="OOF25" s="369"/>
      <c r="OOG25" s="369">
        <f t="shared" ref="OOG25" si="5265">OOE25*$C$25</f>
        <v>1.422339477930058E+83</v>
      </c>
      <c r="OOH25" s="369"/>
      <c r="OOI25" s="369">
        <f t="shared" ref="OOI25" si="5266">OOG25*$C$25</f>
        <v>1.4721213596576098E+83</v>
      </c>
      <c r="OOJ25" s="369"/>
      <c r="OOK25" s="369">
        <f t="shared" ref="OOK25" si="5267">OOI25*$C$25</f>
        <v>1.523645607245626E+83</v>
      </c>
      <c r="OOL25" s="369"/>
      <c r="OOM25" s="369">
        <f t="shared" ref="OOM25" si="5268">OOK25*$C$25</f>
        <v>1.5769732034992228E+83</v>
      </c>
      <c r="OON25" s="369"/>
      <c r="OOO25" s="369">
        <f t="shared" ref="OOO25" si="5269">OOM25*$C$25</f>
        <v>1.6321672656216954E+83</v>
      </c>
      <c r="OOP25" s="369"/>
      <c r="OOQ25" s="369">
        <f t="shared" ref="OOQ25" si="5270">OOO25*$C$25</f>
        <v>1.6892931199184547E+83</v>
      </c>
      <c r="OOR25" s="369"/>
      <c r="OOS25" s="369">
        <f t="shared" ref="OOS25" si="5271">OOQ25*$C$25</f>
        <v>1.7484183791156005E+83</v>
      </c>
      <c r="OOT25" s="369"/>
      <c r="OOU25" s="369">
        <f t="shared" ref="OOU25" si="5272">OOS25*$C$25</f>
        <v>1.8096130223846465E+83</v>
      </c>
      <c r="OOV25" s="369"/>
      <c r="OOW25" s="369">
        <f t="shared" ref="OOW25" si="5273">OOU25*$C$25</f>
        <v>1.872949478168109E+83</v>
      </c>
      <c r="OOX25" s="369"/>
      <c r="OOY25" s="369">
        <f t="shared" ref="OOY25" si="5274">OOW25*$C$25</f>
        <v>1.9385027099039927E+83</v>
      </c>
      <c r="OOZ25" s="369"/>
      <c r="OPA25" s="369">
        <f t="shared" ref="OPA25" si="5275">OOY25*$C$25</f>
        <v>2.0063503047506324E+83</v>
      </c>
      <c r="OPB25" s="369"/>
      <c r="OPC25" s="369">
        <f t="shared" ref="OPC25" si="5276">OPA25*$C$25</f>
        <v>2.0765725654169043E+83</v>
      </c>
      <c r="OPD25" s="369"/>
      <c r="OPE25" s="369">
        <f t="shared" ref="OPE25" si="5277">OPC25*$C$25</f>
        <v>2.1492526052064957E+83</v>
      </c>
      <c r="OPF25" s="369"/>
      <c r="OPG25" s="369">
        <f t="shared" ref="OPG25" si="5278">OPE25*$C$25</f>
        <v>2.2244764463887229E+83</v>
      </c>
      <c r="OPH25" s="369"/>
      <c r="OPI25" s="369">
        <f t="shared" ref="OPI25" si="5279">OPG25*$C$25</f>
        <v>2.3023331220123282E+83</v>
      </c>
      <c r="OPJ25" s="369"/>
      <c r="OPK25" s="369">
        <f t="shared" ref="OPK25" si="5280">OPI25*$C$25</f>
        <v>2.3829147812827595E+83</v>
      </c>
      <c r="OPL25" s="369"/>
      <c r="OPM25" s="369">
        <f t="shared" ref="OPM25" si="5281">OPK25*$C$25</f>
        <v>2.466316798627656E+83</v>
      </c>
      <c r="OPN25" s="369"/>
      <c r="OPO25" s="369">
        <f t="shared" ref="OPO25" si="5282">OPM25*$C$25</f>
        <v>2.5526378865796235E+83</v>
      </c>
      <c r="OPP25" s="369"/>
      <c r="OPQ25" s="369">
        <f t="shared" ref="OPQ25" si="5283">OPO25*$C$25</f>
        <v>2.6419802126099102E+83</v>
      </c>
      <c r="OPR25" s="369"/>
      <c r="OPS25" s="369">
        <f t="shared" ref="OPS25" si="5284">OPQ25*$C$25</f>
        <v>2.734449520051257E+83</v>
      </c>
      <c r="OPT25" s="369"/>
      <c r="OPU25" s="369">
        <f t="shared" ref="OPU25" si="5285">OPS25*$C$25</f>
        <v>2.8301552532530506E+83</v>
      </c>
      <c r="OPV25" s="369"/>
      <c r="OPW25" s="369">
        <f t="shared" ref="OPW25" si="5286">OPU25*$C$25</f>
        <v>2.9292106871169072E+83</v>
      </c>
      <c r="OPX25" s="369"/>
      <c r="OPY25" s="369">
        <f t="shared" ref="OPY25" si="5287">OPW25*$C$25</f>
        <v>3.0317330611659985E+83</v>
      </c>
      <c r="OPZ25" s="369"/>
      <c r="OQA25" s="369">
        <f t="shared" ref="OQA25" si="5288">OPY25*$C$25</f>
        <v>3.1378437183068084E+83</v>
      </c>
      <c r="OQB25" s="369"/>
      <c r="OQC25" s="369">
        <f t="shared" ref="OQC25" si="5289">OQA25*$C$25</f>
        <v>3.2476682484475465E+83</v>
      </c>
      <c r="OQD25" s="369"/>
      <c r="OQE25" s="369">
        <f t="shared" ref="OQE25" si="5290">OQC25*$C$25</f>
        <v>3.3613366371432101E+83</v>
      </c>
      <c r="OQF25" s="369"/>
      <c r="OQG25" s="369">
        <f t="shared" ref="OQG25" si="5291">OQE25*$C$25</f>
        <v>3.4789834194432219E+83</v>
      </c>
      <c r="OQH25" s="369"/>
      <c r="OQI25" s="369">
        <f t="shared" ref="OQI25" si="5292">OQG25*$C$25</f>
        <v>3.6007478391237346E+83</v>
      </c>
      <c r="OQJ25" s="369"/>
      <c r="OQK25" s="369">
        <f t="shared" ref="OQK25" si="5293">OQI25*$C$25</f>
        <v>3.726774013493065E+83</v>
      </c>
      <c r="OQL25" s="369"/>
      <c r="OQM25" s="369">
        <f t="shared" ref="OQM25" si="5294">OQK25*$C$25</f>
        <v>3.8572111039653222E+83</v>
      </c>
      <c r="OQN25" s="369"/>
      <c r="OQO25" s="369">
        <f t="shared" ref="OQO25" si="5295">OQM25*$C$25</f>
        <v>3.992213492604108E+83</v>
      </c>
      <c r="OQP25" s="369"/>
      <c r="OQQ25" s="369">
        <f t="shared" ref="OQQ25" si="5296">OQO25*$C$25</f>
        <v>4.1319409648452517E+83</v>
      </c>
      <c r="OQR25" s="369"/>
      <c r="OQS25" s="369">
        <f t="shared" ref="OQS25" si="5297">OQQ25*$C$25</f>
        <v>4.2765588986148354E+83</v>
      </c>
      <c r="OQT25" s="369"/>
      <c r="OQU25" s="369">
        <f t="shared" ref="OQU25" si="5298">OQS25*$C$25</f>
        <v>4.4262384600663544E+83</v>
      </c>
      <c r="OQV25" s="369"/>
      <c r="OQW25" s="369">
        <f t="shared" ref="OQW25" si="5299">OQU25*$C$25</f>
        <v>4.5811568061686765E+83</v>
      </c>
      <c r="OQX25" s="369"/>
      <c r="OQY25" s="369">
        <f t="shared" ref="OQY25" si="5300">OQW25*$C$25</f>
        <v>4.7414972943845797E+83</v>
      </c>
      <c r="OQZ25" s="369"/>
      <c r="ORA25" s="369">
        <f t="shared" ref="ORA25" si="5301">OQY25*$C$25</f>
        <v>4.9074496996880398E+83</v>
      </c>
      <c r="ORB25" s="369"/>
      <c r="ORC25" s="369">
        <f t="shared" ref="ORC25" si="5302">ORA25*$C$25</f>
        <v>5.079210439177121E+83</v>
      </c>
      <c r="ORD25" s="369"/>
      <c r="ORE25" s="369">
        <f t="shared" ref="ORE25" si="5303">ORC25*$C$25</f>
        <v>5.2569828045483203E+83</v>
      </c>
      <c r="ORF25" s="369"/>
      <c r="ORG25" s="369">
        <f t="shared" ref="ORG25" si="5304">ORE25*$C$25</f>
        <v>5.4409772027075109E+83</v>
      </c>
      <c r="ORH25" s="369"/>
      <c r="ORI25" s="369">
        <f t="shared" ref="ORI25" si="5305">ORG25*$C$25</f>
        <v>5.6314114048022732E+83</v>
      </c>
      <c r="ORJ25" s="369"/>
      <c r="ORK25" s="369">
        <f t="shared" ref="ORK25" si="5306">ORI25*$C$25</f>
        <v>5.8285108039703528E+83</v>
      </c>
      <c r="ORL25" s="369"/>
      <c r="ORM25" s="369">
        <f t="shared" ref="ORM25" si="5307">ORK25*$C$25</f>
        <v>6.0325086821093146E+83</v>
      </c>
      <c r="ORN25" s="369"/>
      <c r="ORO25" s="369">
        <f t="shared" ref="ORO25" si="5308">ORM25*$C$25</f>
        <v>6.2436464859831401E+83</v>
      </c>
      <c r="ORP25" s="369"/>
      <c r="ORQ25" s="369">
        <f t="shared" ref="ORQ25" si="5309">ORO25*$C$25</f>
        <v>6.4621741129925494E+83</v>
      </c>
      <c r="ORR25" s="369"/>
      <c r="ORS25" s="369">
        <f t="shared" ref="ORS25" si="5310">ORQ25*$C$25</f>
        <v>6.6883502069472879E+83</v>
      </c>
      <c r="ORT25" s="369"/>
      <c r="ORU25" s="369">
        <f t="shared" ref="ORU25" si="5311">ORS25*$C$25</f>
        <v>6.9224424641904427E+83</v>
      </c>
      <c r="ORV25" s="369"/>
      <c r="ORW25" s="369">
        <f t="shared" ref="ORW25" si="5312">ORU25*$C$25</f>
        <v>7.1647279504371082E+83</v>
      </c>
      <c r="ORX25" s="369"/>
      <c r="ORY25" s="369">
        <f t="shared" ref="ORY25" si="5313">ORW25*$C$25</f>
        <v>7.4154934287024061E+83</v>
      </c>
      <c r="ORZ25" s="369"/>
      <c r="OSA25" s="369">
        <f t="shared" ref="OSA25" si="5314">ORY25*$C$25</f>
        <v>7.6750356987069895E+83</v>
      </c>
      <c r="OSB25" s="369"/>
      <c r="OSC25" s="369">
        <f t="shared" ref="OSC25" si="5315">OSA25*$C$25</f>
        <v>7.943661948161734E+83</v>
      </c>
      <c r="OSD25" s="369"/>
      <c r="OSE25" s="369">
        <f t="shared" ref="OSE25" si="5316">OSC25*$C$25</f>
        <v>8.2216901163473943E+83</v>
      </c>
      <c r="OSF25" s="369"/>
      <c r="OSG25" s="369">
        <f t="shared" ref="OSG25" si="5317">OSE25*$C$25</f>
        <v>8.5094492704195529E+83</v>
      </c>
      <c r="OSH25" s="369"/>
      <c r="OSI25" s="369">
        <f t="shared" ref="OSI25" si="5318">OSG25*$C$25</f>
        <v>8.8072799948842367E+83</v>
      </c>
      <c r="OSJ25" s="369"/>
      <c r="OSK25" s="369">
        <f t="shared" ref="OSK25" si="5319">OSI25*$C$25</f>
        <v>9.1155347947051847E+83</v>
      </c>
      <c r="OSL25" s="369"/>
      <c r="OSM25" s="369">
        <f t="shared" ref="OSM25" si="5320">OSK25*$C$25</f>
        <v>9.4345785125198655E+83</v>
      </c>
      <c r="OSN25" s="369"/>
      <c r="OSO25" s="369">
        <f t="shared" ref="OSO25" si="5321">OSM25*$C$25</f>
        <v>9.7647887604580606E+83</v>
      </c>
      <c r="OSP25" s="369"/>
      <c r="OSQ25" s="369">
        <f t="shared" ref="OSQ25" si="5322">OSO25*$C$25</f>
        <v>1.0106556367074092E+84</v>
      </c>
      <c r="OSR25" s="369"/>
      <c r="OSS25" s="369">
        <f t="shared" ref="OSS25" si="5323">OSQ25*$C$25</f>
        <v>1.0460285839921686E+84</v>
      </c>
      <c r="OST25" s="369"/>
      <c r="OSU25" s="369">
        <f t="shared" ref="OSU25" si="5324">OSS25*$C$25</f>
        <v>1.0826395844318945E+84</v>
      </c>
      <c r="OSV25" s="369"/>
      <c r="OSW25" s="369">
        <f t="shared" ref="OSW25" si="5325">OSU25*$C$25</f>
        <v>1.1205319698870108E+84</v>
      </c>
      <c r="OSX25" s="369"/>
      <c r="OSY25" s="369">
        <f t="shared" ref="OSY25" si="5326">OSW25*$C$25</f>
        <v>1.1597505888330561E+84</v>
      </c>
      <c r="OSZ25" s="369"/>
      <c r="OTA25" s="369">
        <f t="shared" ref="OTA25" si="5327">OSY25*$C$25</f>
        <v>1.200341859442213E+84</v>
      </c>
      <c r="OTB25" s="369"/>
      <c r="OTC25" s="369">
        <f t="shared" ref="OTC25" si="5328">OTA25*$C$25</f>
        <v>1.2423538245226904E+84</v>
      </c>
      <c r="OTD25" s="369"/>
      <c r="OTE25" s="369">
        <f t="shared" ref="OTE25" si="5329">OTC25*$C$25</f>
        <v>1.2858362083809846E+84</v>
      </c>
      <c r="OTF25" s="369"/>
      <c r="OTG25" s="369">
        <f t="shared" ref="OTG25" si="5330">OTE25*$C$25</f>
        <v>1.330840475674319E+84</v>
      </c>
      <c r="OTH25" s="369"/>
      <c r="OTI25" s="369">
        <f t="shared" ref="OTI25" si="5331">OTG25*$C$25</f>
        <v>1.3774198923229201E+84</v>
      </c>
      <c r="OTJ25" s="369"/>
      <c r="OTK25" s="369">
        <f t="shared" ref="OTK25" si="5332">OTI25*$C$25</f>
        <v>1.4256295885542221E+84</v>
      </c>
      <c r="OTL25" s="369"/>
      <c r="OTM25" s="369">
        <f t="shared" ref="OTM25" si="5333">OTK25*$C$25</f>
        <v>1.4755266241536198E+84</v>
      </c>
      <c r="OTN25" s="369"/>
      <c r="OTO25" s="369">
        <f t="shared" ref="OTO25" si="5334">OTM25*$C$25</f>
        <v>1.5271700559989964E+84</v>
      </c>
      <c r="OTP25" s="369"/>
      <c r="OTQ25" s="369">
        <f t="shared" ref="OTQ25" si="5335">OTO25*$C$25</f>
        <v>1.5806210079589612E+84</v>
      </c>
      <c r="OTR25" s="369"/>
      <c r="OTS25" s="369">
        <f t="shared" ref="OTS25" si="5336">OTQ25*$C$25</f>
        <v>1.6359427432375246E+84</v>
      </c>
      <c r="OTT25" s="369"/>
      <c r="OTU25" s="369">
        <f t="shared" ref="OTU25" si="5337">OTS25*$C$25</f>
        <v>1.6932007392508379E+84</v>
      </c>
      <c r="OTV25" s="369"/>
      <c r="OTW25" s="369">
        <f t="shared" ref="OTW25" si="5338">OTU25*$C$25</f>
        <v>1.7524627651246172E+84</v>
      </c>
      <c r="OTX25" s="369"/>
      <c r="OTY25" s="369">
        <f t="shared" ref="OTY25" si="5339">OTW25*$C$25</f>
        <v>1.8137989619039787E+84</v>
      </c>
      <c r="OTZ25" s="369"/>
      <c r="OUA25" s="369">
        <f t="shared" ref="OUA25" si="5340">OTY25*$C$25</f>
        <v>1.8772819255706178E+84</v>
      </c>
      <c r="OUB25" s="369"/>
      <c r="OUC25" s="369">
        <f t="shared" ref="OUC25" si="5341">OUA25*$C$25</f>
        <v>1.9429867929655891E+84</v>
      </c>
      <c r="OUD25" s="369"/>
      <c r="OUE25" s="369">
        <f t="shared" ref="OUE25" si="5342">OUC25*$C$25</f>
        <v>2.0109913307193847E+84</v>
      </c>
      <c r="OUF25" s="369"/>
      <c r="OUG25" s="369">
        <f t="shared" ref="OUG25" si="5343">OUE25*$C$25</f>
        <v>2.0813760272945632E+84</v>
      </c>
      <c r="OUH25" s="369"/>
      <c r="OUI25" s="369">
        <f t="shared" ref="OUI25" si="5344">OUG25*$C$25</f>
        <v>2.1542241882498726E+84</v>
      </c>
      <c r="OUJ25" s="369"/>
      <c r="OUK25" s="369">
        <f t="shared" ref="OUK25" si="5345">OUI25*$C$25</f>
        <v>2.2296220348386181E+84</v>
      </c>
      <c r="OUL25" s="369"/>
      <c r="OUM25" s="369">
        <f t="shared" ref="OUM25" si="5346">OUK25*$C$25</f>
        <v>2.3076588060579694E+84</v>
      </c>
      <c r="OUN25" s="369"/>
      <c r="OUO25" s="369">
        <f t="shared" ref="OUO25" si="5347">OUM25*$C$25</f>
        <v>2.3884268642699979E+84</v>
      </c>
      <c r="OUP25" s="369"/>
      <c r="OUQ25" s="369">
        <f t="shared" ref="OUQ25" si="5348">OUO25*$C$25</f>
        <v>2.4720218045194476E+84</v>
      </c>
      <c r="OUR25" s="369"/>
      <c r="OUS25" s="369">
        <f t="shared" ref="OUS25" si="5349">OUQ25*$C$25</f>
        <v>2.5585425676776281E+84</v>
      </c>
      <c r="OUT25" s="369"/>
      <c r="OUU25" s="369">
        <f t="shared" ref="OUU25" si="5350">OUS25*$C$25</f>
        <v>2.6480915575463449E+84</v>
      </c>
      <c r="OUV25" s="369"/>
      <c r="OUW25" s="369">
        <f t="shared" ref="OUW25" si="5351">OUU25*$C$25</f>
        <v>2.7407747620604669E+84</v>
      </c>
      <c r="OUX25" s="369"/>
      <c r="OUY25" s="369">
        <f t="shared" ref="OUY25" si="5352">OUW25*$C$25</f>
        <v>2.8367018787325831E+84</v>
      </c>
      <c r="OUZ25" s="369"/>
      <c r="OVA25" s="369">
        <f t="shared" ref="OVA25" si="5353">OUY25*$C$25</f>
        <v>2.9359864444882233E+84</v>
      </c>
      <c r="OVB25" s="369"/>
      <c r="OVC25" s="369">
        <f t="shared" ref="OVC25" si="5354">OVA25*$C$25</f>
        <v>3.0387459700453108E+84</v>
      </c>
      <c r="OVD25" s="369"/>
      <c r="OVE25" s="369">
        <f t="shared" ref="OVE25" si="5355">OVC25*$C$25</f>
        <v>3.1451020789968965E+84</v>
      </c>
      <c r="OVF25" s="369"/>
      <c r="OVG25" s="369">
        <f t="shared" ref="OVG25" si="5356">OVE25*$C$25</f>
        <v>3.2551806517617877E+84</v>
      </c>
      <c r="OVH25" s="369"/>
      <c r="OVI25" s="369">
        <f t="shared" ref="OVI25" si="5357">OVG25*$C$25</f>
        <v>3.3691119745734498E+84</v>
      </c>
      <c r="OVJ25" s="369"/>
      <c r="OVK25" s="369">
        <f t="shared" ref="OVK25" si="5358">OVI25*$C$25</f>
        <v>3.4870308936835204E+84</v>
      </c>
      <c r="OVL25" s="369"/>
      <c r="OVM25" s="369">
        <f t="shared" ref="OVM25" si="5359">OVK25*$C$25</f>
        <v>3.6090769749624435E+84</v>
      </c>
      <c r="OVN25" s="369"/>
      <c r="OVO25" s="369">
        <f t="shared" ref="OVO25" si="5360">OVM25*$C$25</f>
        <v>3.7353946690861287E+84</v>
      </c>
      <c r="OVP25" s="369"/>
      <c r="OVQ25" s="369">
        <f t="shared" ref="OVQ25" si="5361">OVO25*$C$25</f>
        <v>3.8661334825041429E+84</v>
      </c>
      <c r="OVR25" s="369"/>
      <c r="OVS25" s="369">
        <f t="shared" ref="OVS25" si="5362">OVQ25*$C$25</f>
        <v>4.0014481543917873E+84</v>
      </c>
      <c r="OVT25" s="369"/>
      <c r="OVU25" s="369">
        <f t="shared" ref="OVU25" si="5363">OVS25*$C$25</f>
        <v>4.1414988397954999E+84</v>
      </c>
      <c r="OVV25" s="369"/>
      <c r="OVW25" s="369">
        <f t="shared" ref="OVW25" si="5364">OVU25*$C$25</f>
        <v>4.2864512991883424E+84</v>
      </c>
      <c r="OVX25" s="369"/>
      <c r="OVY25" s="369">
        <f t="shared" ref="OVY25" si="5365">OVW25*$C$25</f>
        <v>4.4364770946599343E+84</v>
      </c>
      <c r="OVZ25" s="369"/>
      <c r="OWA25" s="369">
        <f t="shared" ref="OWA25" si="5366">OVY25*$C$25</f>
        <v>4.5917537929730317E+84</v>
      </c>
      <c r="OWB25" s="369"/>
      <c r="OWC25" s="369">
        <f t="shared" ref="OWC25" si="5367">OWA25*$C$25</f>
        <v>4.752465175727087E+84</v>
      </c>
      <c r="OWD25" s="369"/>
      <c r="OWE25" s="369">
        <f t="shared" ref="OWE25" si="5368">OWC25*$C$25</f>
        <v>4.9188014568775345E+84</v>
      </c>
      <c r="OWF25" s="369"/>
      <c r="OWG25" s="369">
        <f t="shared" ref="OWG25" si="5369">OWE25*$C$25</f>
        <v>5.0909595078682481E+84</v>
      </c>
      <c r="OWH25" s="369"/>
      <c r="OWI25" s="369">
        <f t="shared" ref="OWI25" si="5370">OWG25*$C$25</f>
        <v>5.2691430906436361E+84</v>
      </c>
      <c r="OWJ25" s="369"/>
      <c r="OWK25" s="369">
        <f t="shared" ref="OWK25" si="5371">OWI25*$C$25</f>
        <v>5.4535630988161626E+84</v>
      </c>
      <c r="OWL25" s="369"/>
      <c r="OWM25" s="369">
        <f t="shared" ref="OWM25" si="5372">OWK25*$C$25</f>
        <v>5.6444378072747276E+84</v>
      </c>
      <c r="OWN25" s="369"/>
      <c r="OWO25" s="369">
        <f t="shared" ref="OWO25" si="5373">OWM25*$C$25</f>
        <v>5.8419931305293425E+84</v>
      </c>
      <c r="OWP25" s="369"/>
      <c r="OWQ25" s="369">
        <f t="shared" ref="OWQ25" si="5374">OWO25*$C$25</f>
        <v>6.0464628900978685E+84</v>
      </c>
      <c r="OWR25" s="369"/>
      <c r="OWS25" s="369">
        <f t="shared" ref="OWS25" si="5375">OWQ25*$C$25</f>
        <v>6.2580890912512931E+84</v>
      </c>
      <c r="OWT25" s="369"/>
      <c r="OWU25" s="369">
        <f t="shared" ref="OWU25" si="5376">OWS25*$C$25</f>
        <v>6.477122209445088E+84</v>
      </c>
      <c r="OWV25" s="369"/>
      <c r="OWW25" s="369">
        <f t="shared" ref="OWW25" si="5377">OWU25*$C$25</f>
        <v>6.7038214867756658E+84</v>
      </c>
      <c r="OWX25" s="369"/>
      <c r="OWY25" s="369">
        <f t="shared" ref="OWY25" si="5378">OWW25*$C$25</f>
        <v>6.9384552388128136E+84</v>
      </c>
      <c r="OWZ25" s="369"/>
      <c r="OXA25" s="369">
        <f t="shared" ref="OXA25" si="5379">OWY25*$C$25</f>
        <v>7.1813011721712615E+84</v>
      </c>
      <c r="OXB25" s="369"/>
      <c r="OXC25" s="369">
        <f t="shared" ref="OXC25" si="5380">OXA25*$C$25</f>
        <v>7.4326467131972548E+84</v>
      </c>
      <c r="OXD25" s="369"/>
      <c r="OXE25" s="369">
        <f t="shared" ref="OXE25" si="5381">OXC25*$C$25</f>
        <v>7.6927893481591578E+84</v>
      </c>
      <c r="OXF25" s="369"/>
      <c r="OXG25" s="369">
        <f t="shared" ref="OXG25" si="5382">OXE25*$C$25</f>
        <v>7.9620369753447279E+84</v>
      </c>
      <c r="OXH25" s="369"/>
      <c r="OXI25" s="369">
        <f t="shared" ref="OXI25" si="5383">OXG25*$C$25</f>
        <v>8.2407082694817922E+84</v>
      </c>
      <c r="OXJ25" s="369"/>
      <c r="OXK25" s="369">
        <f t="shared" ref="OXK25" si="5384">OXI25*$C$25</f>
        <v>8.5291330589136538E+84</v>
      </c>
      <c r="OXL25" s="369"/>
      <c r="OXM25" s="369">
        <f t="shared" ref="OXM25" si="5385">OXK25*$C$25</f>
        <v>8.827652715975631E+84</v>
      </c>
      <c r="OXN25" s="369"/>
      <c r="OXO25" s="369">
        <f t="shared" ref="OXO25" si="5386">OXM25*$C$25</f>
        <v>9.136620561034777E+84</v>
      </c>
      <c r="OXP25" s="369"/>
      <c r="OXQ25" s="369">
        <f t="shared" ref="OXQ25" si="5387">OXO25*$C$25</f>
        <v>9.4564022806709943E+84</v>
      </c>
      <c r="OXR25" s="369"/>
      <c r="OXS25" s="369">
        <f t="shared" ref="OXS25" si="5388">OXQ25*$C$25</f>
        <v>9.787376360494479E+84</v>
      </c>
      <c r="OXT25" s="369"/>
      <c r="OXU25" s="369">
        <f t="shared" ref="OXU25" si="5389">OXS25*$C$25</f>
        <v>1.0129934533111784E+85</v>
      </c>
      <c r="OXV25" s="369"/>
      <c r="OXW25" s="369">
        <f t="shared" ref="OXW25" si="5390">OXU25*$C$25</f>
        <v>1.0484482241770696E+85</v>
      </c>
      <c r="OXX25" s="369"/>
      <c r="OXY25" s="369">
        <f t="shared" ref="OXY25" si="5391">OXW25*$C$25</f>
        <v>1.085143912023267E+85</v>
      </c>
      <c r="OXZ25" s="369"/>
      <c r="OYA25" s="369">
        <f t="shared" ref="OYA25" si="5392">OXY25*$C$25</f>
        <v>1.1231239489440813E+85</v>
      </c>
      <c r="OYB25" s="369"/>
      <c r="OYC25" s="369">
        <f t="shared" ref="OYC25" si="5393">OYA25*$C$25</f>
        <v>1.1624332871571241E+85</v>
      </c>
      <c r="OYD25" s="369"/>
      <c r="OYE25" s="369">
        <f t="shared" ref="OYE25" si="5394">OYC25*$C$25</f>
        <v>1.2031184522076233E+85</v>
      </c>
      <c r="OYF25" s="369"/>
      <c r="OYG25" s="369">
        <f t="shared" ref="OYG25" si="5395">OYE25*$C$25</f>
        <v>1.24522759803489E+85</v>
      </c>
      <c r="OYH25" s="369"/>
      <c r="OYI25" s="369">
        <f t="shared" ref="OYI25" si="5396">OYG25*$C$25</f>
        <v>1.2888105639661111E+85</v>
      </c>
      <c r="OYJ25" s="369"/>
      <c r="OYK25" s="369">
        <f t="shared" ref="OYK25" si="5397">OYI25*$C$25</f>
        <v>1.3339189337049249E+85</v>
      </c>
      <c r="OYL25" s="369"/>
      <c r="OYM25" s="369">
        <f t="shared" ref="OYM25" si="5398">OYK25*$C$25</f>
        <v>1.3806060963845972E+85</v>
      </c>
      <c r="OYN25" s="369"/>
      <c r="OYO25" s="369">
        <f t="shared" ref="OYO25" si="5399">OYM25*$C$25</f>
        <v>1.428927309758058E+85</v>
      </c>
      <c r="OYP25" s="369"/>
      <c r="OYQ25" s="369">
        <f t="shared" ref="OYQ25" si="5400">OYO25*$C$25</f>
        <v>1.4789397655995898E+85</v>
      </c>
      <c r="OYR25" s="369"/>
      <c r="OYS25" s="369">
        <f t="shared" ref="OYS25" si="5401">OYQ25*$C$25</f>
        <v>1.5307026573955753E+85</v>
      </c>
      <c r="OYT25" s="369"/>
      <c r="OYU25" s="369">
        <f t="shared" ref="OYU25" si="5402">OYS25*$C$25</f>
        <v>1.5842772504044204E+85</v>
      </c>
      <c r="OYV25" s="369"/>
      <c r="OYW25" s="369">
        <f t="shared" ref="OYW25" si="5403">OYU25*$C$25</f>
        <v>1.639726954168575E+85</v>
      </c>
      <c r="OYX25" s="369"/>
      <c r="OYY25" s="369">
        <f t="shared" ref="OYY25" si="5404">OYW25*$C$25</f>
        <v>1.6971173975644751E+85</v>
      </c>
      <c r="OYZ25" s="369"/>
      <c r="OZA25" s="369">
        <f t="shared" ref="OZA25" si="5405">OYY25*$C$25</f>
        <v>1.7565165064792315E+85</v>
      </c>
      <c r="OZB25" s="369"/>
      <c r="OZC25" s="369">
        <f t="shared" ref="OZC25" si="5406">OZA25*$C$25</f>
        <v>1.8179945842060047E+85</v>
      </c>
      <c r="OZD25" s="369"/>
      <c r="OZE25" s="369">
        <f t="shared" ref="OZE25" si="5407">OZC25*$C$25</f>
        <v>1.8816243946532147E+85</v>
      </c>
      <c r="OZF25" s="369"/>
      <c r="OZG25" s="369">
        <f t="shared" ref="OZG25" si="5408">OZE25*$C$25</f>
        <v>1.9474812484660771E+85</v>
      </c>
      <c r="OZH25" s="369"/>
      <c r="OZI25" s="369">
        <f t="shared" ref="OZI25" si="5409">OZG25*$C$25</f>
        <v>2.0156430921623896E+85</v>
      </c>
      <c r="OZJ25" s="369"/>
      <c r="OZK25" s="369">
        <f t="shared" ref="OZK25" si="5410">OZI25*$C$25</f>
        <v>2.0861906003880732E+85</v>
      </c>
      <c r="OZL25" s="369"/>
      <c r="OZM25" s="369">
        <f t="shared" ref="OZM25" si="5411">OZK25*$C$25</f>
        <v>2.1592072714016557E+85</v>
      </c>
      <c r="OZN25" s="369"/>
      <c r="OZO25" s="369">
        <f t="shared" ref="OZO25" si="5412">OZM25*$C$25</f>
        <v>2.2347795259007133E+85</v>
      </c>
      <c r="OZP25" s="369"/>
      <c r="OZQ25" s="369">
        <f t="shared" ref="OZQ25" si="5413">OZO25*$C$25</f>
        <v>2.312996809307238E+85</v>
      </c>
      <c r="OZR25" s="369"/>
      <c r="OZS25" s="369">
        <f t="shared" ref="OZS25" si="5414">OZQ25*$C$25</f>
        <v>2.3939516976329911E+85</v>
      </c>
      <c r="OZT25" s="369"/>
      <c r="OZU25" s="369">
        <f t="shared" ref="OZU25" si="5415">OZS25*$C$25</f>
        <v>2.4777400070501455E+85</v>
      </c>
      <c r="OZV25" s="369"/>
      <c r="OZW25" s="369">
        <f t="shared" ref="OZW25" si="5416">OZU25*$C$25</f>
        <v>2.5644609072969003E+85</v>
      </c>
      <c r="OZX25" s="369"/>
      <c r="OZY25" s="369">
        <f t="shared" ref="OZY25" si="5417">OZW25*$C$25</f>
        <v>2.6542170390522918E+85</v>
      </c>
      <c r="OZZ25" s="369"/>
      <c r="PAA25" s="369">
        <f t="shared" ref="PAA25" si="5418">OZY25*$C$25</f>
        <v>2.7471146354191218E+85</v>
      </c>
      <c r="PAB25" s="369"/>
      <c r="PAC25" s="369">
        <f t="shared" ref="PAC25" si="5419">PAA25*$C$25</f>
        <v>2.8432636476587909E+85</v>
      </c>
      <c r="PAD25" s="369"/>
      <c r="PAE25" s="369">
        <f t="shared" ref="PAE25" si="5420">PAC25*$C$25</f>
        <v>2.9427778753268482E+85</v>
      </c>
      <c r="PAF25" s="369"/>
      <c r="PAG25" s="369">
        <f t="shared" ref="PAG25" si="5421">PAE25*$C$25</f>
        <v>3.0457751009632878E+85</v>
      </c>
      <c r="PAH25" s="369"/>
      <c r="PAI25" s="369">
        <f t="shared" ref="PAI25" si="5422">PAG25*$C$25</f>
        <v>3.1523772294970024E+85</v>
      </c>
      <c r="PAJ25" s="369"/>
      <c r="PAK25" s="369">
        <f t="shared" ref="PAK25" si="5423">PAI25*$C$25</f>
        <v>3.2627104325293975E+85</v>
      </c>
      <c r="PAL25" s="369"/>
      <c r="PAM25" s="369">
        <f t="shared" ref="PAM25" si="5424">PAK25*$C$25</f>
        <v>3.3769052976679262E+85</v>
      </c>
      <c r="PAN25" s="369"/>
      <c r="PAO25" s="369">
        <f t="shared" ref="PAO25" si="5425">PAM25*$C$25</f>
        <v>3.4950969830863037E+85</v>
      </c>
      <c r="PAP25" s="369"/>
      <c r="PAQ25" s="369">
        <f t="shared" ref="PAQ25" si="5426">PAO25*$C$25</f>
        <v>3.6174253774943243E+85</v>
      </c>
      <c r="PAR25" s="369"/>
      <c r="PAS25" s="369">
        <f t="shared" ref="PAS25" si="5427">PAQ25*$C$25</f>
        <v>3.7440352657066255E+85</v>
      </c>
      <c r="PAT25" s="369"/>
      <c r="PAU25" s="369">
        <f t="shared" ref="PAU25" si="5428">PAS25*$C$25</f>
        <v>3.8750765000063568E+85</v>
      </c>
      <c r="PAV25" s="369"/>
      <c r="PAW25" s="369">
        <f t="shared" ref="PAW25" si="5429">PAU25*$C$25</f>
        <v>4.0107041775065791E+85</v>
      </c>
      <c r="PAX25" s="369"/>
      <c r="PAY25" s="369">
        <f t="shared" ref="PAY25" si="5430">PAW25*$C$25</f>
        <v>4.1510788237193089E+85</v>
      </c>
      <c r="PAZ25" s="369"/>
      <c r="PBA25" s="369">
        <f t="shared" ref="PBA25" si="5431">PAY25*$C$25</f>
        <v>4.2963665825494847E+85</v>
      </c>
      <c r="PBB25" s="369"/>
      <c r="PBC25" s="369">
        <f t="shared" ref="PBC25" si="5432">PBA25*$C$25</f>
        <v>4.4467394129387166E+85</v>
      </c>
      <c r="PBD25" s="369"/>
      <c r="PBE25" s="369">
        <f t="shared" ref="PBE25" si="5433">PBC25*$C$25</f>
        <v>4.6023752923915713E+85</v>
      </c>
      <c r="PBF25" s="369"/>
      <c r="PBG25" s="369">
        <f t="shared" ref="PBG25" si="5434">PBE25*$C$25</f>
        <v>4.7634584276252761E+85</v>
      </c>
      <c r="PBH25" s="369"/>
      <c r="PBI25" s="369">
        <f t="shared" ref="PBI25" si="5435">PBG25*$C$25</f>
        <v>4.9301794725921606E+85</v>
      </c>
      <c r="PBJ25" s="369"/>
      <c r="PBK25" s="369">
        <f t="shared" ref="PBK25" si="5436">PBI25*$C$25</f>
        <v>5.1027357541328856E+85</v>
      </c>
      <c r="PBL25" s="369"/>
      <c r="PBM25" s="369">
        <f t="shared" ref="PBM25" si="5437">PBK25*$C$25</f>
        <v>5.2813315055275363E+85</v>
      </c>
      <c r="PBN25" s="369"/>
      <c r="PBO25" s="369">
        <f t="shared" ref="PBO25" si="5438">PBM25*$C$25</f>
        <v>5.4661781082209994E+85</v>
      </c>
      <c r="PBP25" s="369"/>
      <c r="PBQ25" s="369">
        <f t="shared" ref="PBQ25" si="5439">PBO25*$C$25</f>
        <v>5.6574943420087338E+85</v>
      </c>
      <c r="PBR25" s="369"/>
      <c r="PBS25" s="369">
        <f t="shared" ref="PBS25" si="5440">PBQ25*$C$25</f>
        <v>5.8555066439790392E+85</v>
      </c>
      <c r="PBT25" s="369"/>
      <c r="PBU25" s="369">
        <f t="shared" ref="PBU25" si="5441">PBS25*$C$25</f>
        <v>6.0604493765183049E+85</v>
      </c>
      <c r="PBV25" s="369"/>
      <c r="PBW25" s="369">
        <f t="shared" ref="PBW25" si="5442">PBU25*$C$25</f>
        <v>6.2725651046964454E+85</v>
      </c>
      <c r="PBX25" s="369"/>
      <c r="PBY25" s="369">
        <f t="shared" ref="PBY25" si="5443">PBW25*$C$25</f>
        <v>6.4921048833608201E+85</v>
      </c>
      <c r="PBZ25" s="369"/>
      <c r="PCA25" s="369">
        <f t="shared" ref="PCA25" si="5444">PBY25*$C$25</f>
        <v>6.7193285542784487E+85</v>
      </c>
      <c r="PCB25" s="369"/>
      <c r="PCC25" s="369">
        <f t="shared" ref="PCC25" si="5445">PCA25*$C$25</f>
        <v>6.9545050536781939E+85</v>
      </c>
      <c r="PCD25" s="369"/>
      <c r="PCE25" s="369">
        <f t="shared" ref="PCE25" si="5446">PCC25*$C$25</f>
        <v>7.1979127305569305E+85</v>
      </c>
      <c r="PCF25" s="369"/>
      <c r="PCG25" s="369">
        <f t="shared" ref="PCG25" si="5447">PCE25*$C$25</f>
        <v>7.4498396761264222E+85</v>
      </c>
      <c r="PCH25" s="369"/>
      <c r="PCI25" s="369">
        <f t="shared" ref="PCI25" si="5448">PCG25*$C$25</f>
        <v>7.7105840647908465E+85</v>
      </c>
      <c r="PCJ25" s="369"/>
      <c r="PCK25" s="369">
        <f t="shared" ref="PCK25" si="5449">PCI25*$C$25</f>
        <v>7.980454507058526E+85</v>
      </c>
      <c r="PCL25" s="369"/>
      <c r="PCM25" s="369">
        <f t="shared" ref="PCM25" si="5450">PCK25*$C$25</f>
        <v>8.2597704148055743E+85</v>
      </c>
      <c r="PCN25" s="369"/>
      <c r="PCO25" s="369">
        <f t="shared" ref="PCO25" si="5451">PCM25*$C$25</f>
        <v>8.5488623793237685E+85</v>
      </c>
      <c r="PCP25" s="369"/>
      <c r="PCQ25" s="369">
        <f t="shared" ref="PCQ25" si="5452">PCO25*$C$25</f>
        <v>8.8480725626000992E+85</v>
      </c>
      <c r="PCR25" s="369"/>
      <c r="PCS25" s="369">
        <f t="shared" ref="PCS25" si="5453">PCQ25*$C$25</f>
        <v>9.1577551022911021E+85</v>
      </c>
      <c r="PCT25" s="369"/>
      <c r="PCU25" s="369">
        <f t="shared" ref="PCU25" si="5454">PCS25*$C$25</f>
        <v>9.4782765308712905E+85</v>
      </c>
      <c r="PCV25" s="369"/>
      <c r="PCW25" s="369">
        <f t="shared" ref="PCW25" si="5455">PCU25*$C$25</f>
        <v>9.8100162094517856E+85</v>
      </c>
      <c r="PCX25" s="369"/>
      <c r="PCY25" s="369">
        <f t="shared" ref="PCY25" si="5456">PCW25*$C$25</f>
        <v>1.0153366776782597E+86</v>
      </c>
      <c r="PCZ25" s="369"/>
      <c r="PDA25" s="369">
        <f t="shared" ref="PDA25" si="5457">PCY25*$C$25</f>
        <v>1.0508734613969988E+86</v>
      </c>
      <c r="PDB25" s="369"/>
      <c r="PDC25" s="369">
        <f t="shared" ref="PDC25" si="5458">PDA25*$C$25</f>
        <v>1.0876540325458937E+86</v>
      </c>
      <c r="PDD25" s="369"/>
      <c r="PDE25" s="369">
        <f t="shared" ref="PDE25" si="5459">PDC25*$C$25</f>
        <v>1.1257219236849998E+86</v>
      </c>
      <c r="PDF25" s="369"/>
      <c r="PDG25" s="369">
        <f t="shared" ref="PDG25" si="5460">PDE25*$C$25</f>
        <v>1.1651221910139747E+86</v>
      </c>
      <c r="PDH25" s="369"/>
      <c r="PDI25" s="369">
        <f t="shared" ref="PDI25" si="5461">PDG25*$C$25</f>
        <v>1.2059014676994637E+86</v>
      </c>
      <c r="PDJ25" s="369"/>
      <c r="PDK25" s="369">
        <f t="shared" ref="PDK25" si="5462">PDI25*$C$25</f>
        <v>1.2481080190689448E+86</v>
      </c>
      <c r="PDL25" s="369"/>
      <c r="PDM25" s="369">
        <f t="shared" ref="PDM25" si="5463">PDK25*$C$25</f>
        <v>1.2917917997363579E+86</v>
      </c>
      <c r="PDN25" s="369"/>
      <c r="PDO25" s="369">
        <f t="shared" ref="PDO25" si="5464">PDM25*$C$25</f>
        <v>1.3370045127271304E+86</v>
      </c>
      <c r="PDP25" s="369"/>
      <c r="PDQ25" s="369">
        <f t="shared" ref="PDQ25" si="5465">PDO25*$C$25</f>
        <v>1.3837996706725798E+86</v>
      </c>
      <c r="PDR25" s="369"/>
      <c r="PDS25" s="369">
        <f t="shared" ref="PDS25" si="5466">PDQ25*$C$25</f>
        <v>1.4322326591461199E+86</v>
      </c>
      <c r="PDT25" s="369"/>
      <c r="PDU25" s="369">
        <f t="shared" ref="PDU25" si="5467">PDS25*$C$25</f>
        <v>1.482360802216234E+86</v>
      </c>
      <c r="PDV25" s="369"/>
      <c r="PDW25" s="369">
        <f t="shared" ref="PDW25" si="5468">PDU25*$C$25</f>
        <v>1.534243430293802E+86</v>
      </c>
      <c r="PDX25" s="369"/>
      <c r="PDY25" s="369">
        <f t="shared" ref="PDY25" si="5469">PDW25*$C$25</f>
        <v>1.5879419503540849E+86</v>
      </c>
      <c r="PDZ25" s="369"/>
      <c r="PEA25" s="369">
        <f t="shared" ref="PEA25" si="5470">PDY25*$C$25</f>
        <v>1.6435199186164776E+86</v>
      </c>
      <c r="PEB25" s="369"/>
      <c r="PEC25" s="369">
        <f t="shared" ref="PEC25" si="5471">PEA25*$C$25</f>
        <v>1.7010431157680543E+86</v>
      </c>
      <c r="PED25" s="369"/>
      <c r="PEE25" s="369">
        <f t="shared" ref="PEE25" si="5472">PEC25*$C$25</f>
        <v>1.7605796248199361E+86</v>
      </c>
      <c r="PEF25" s="369"/>
      <c r="PEG25" s="369">
        <f t="shared" ref="PEG25" si="5473">PEE25*$C$25</f>
        <v>1.8221999116886336E+86</v>
      </c>
      <c r="PEH25" s="369"/>
      <c r="PEI25" s="369">
        <f t="shared" ref="PEI25" si="5474">PEG25*$C$25</f>
        <v>1.8859769085977355E+86</v>
      </c>
      <c r="PEJ25" s="369"/>
      <c r="PEK25" s="369">
        <f t="shared" ref="PEK25" si="5475">PEI25*$C$25</f>
        <v>1.9519861003986563E+86</v>
      </c>
      <c r="PEL25" s="369"/>
      <c r="PEM25" s="369">
        <f t="shared" ref="PEM25" si="5476">PEK25*$C$25</f>
        <v>2.0203056139126092E+86</v>
      </c>
      <c r="PEN25" s="369"/>
      <c r="PEO25" s="369">
        <f t="shared" ref="PEO25" si="5477">PEM25*$C$25</f>
        <v>2.0910163103995502E+86</v>
      </c>
      <c r="PEP25" s="369"/>
      <c r="PEQ25" s="369">
        <f t="shared" ref="PEQ25" si="5478">PEO25*$C$25</f>
        <v>2.1642018812635343E+86</v>
      </c>
      <c r="PER25" s="369"/>
      <c r="PES25" s="369">
        <f t="shared" ref="PES25" si="5479">PEQ25*$C$25</f>
        <v>2.2399489471077579E+86</v>
      </c>
      <c r="PET25" s="369"/>
      <c r="PEU25" s="369">
        <f t="shared" ref="PEU25" si="5480">PES25*$C$25</f>
        <v>2.3183471602565291E+86</v>
      </c>
      <c r="PEV25" s="369"/>
      <c r="PEW25" s="369">
        <f t="shared" ref="PEW25" si="5481">PEU25*$C$25</f>
        <v>2.3994893108655076E+86</v>
      </c>
      <c r="PEX25" s="369"/>
      <c r="PEY25" s="369">
        <f t="shared" ref="PEY25" si="5482">PEW25*$C$25</f>
        <v>2.4834714367458002E+86</v>
      </c>
      <c r="PEZ25" s="369"/>
      <c r="PFA25" s="369">
        <f t="shared" ref="PFA25" si="5483">PEY25*$C$25</f>
        <v>2.5703929370319029E+86</v>
      </c>
      <c r="PFB25" s="369"/>
      <c r="PFC25" s="369">
        <f t="shared" ref="PFC25" si="5484">PFA25*$C$25</f>
        <v>2.6603566898280193E+86</v>
      </c>
      <c r="PFD25" s="369"/>
      <c r="PFE25" s="369">
        <f t="shared" ref="PFE25" si="5485">PFC25*$C$25</f>
        <v>2.753469173972E+86</v>
      </c>
      <c r="PFF25" s="369"/>
      <c r="PFG25" s="369">
        <f t="shared" ref="PFG25" si="5486">PFE25*$C$25</f>
        <v>2.8498405950610197E+86</v>
      </c>
      <c r="PFH25" s="369"/>
      <c r="PFI25" s="369">
        <f t="shared" ref="PFI25" si="5487">PFG25*$C$25</f>
        <v>2.9495850158881554E+86</v>
      </c>
      <c r="PFJ25" s="369"/>
      <c r="PFK25" s="369">
        <f t="shared" ref="PFK25" si="5488">PFI25*$C$25</f>
        <v>3.0528204914442404E+86</v>
      </c>
      <c r="PFL25" s="369"/>
      <c r="PFM25" s="369">
        <f t="shared" ref="PFM25" si="5489">PFK25*$C$25</f>
        <v>3.1596692086447884E+86</v>
      </c>
      <c r="PFN25" s="369"/>
      <c r="PFO25" s="369">
        <f t="shared" ref="PFO25" si="5490">PFM25*$C$25</f>
        <v>3.2702576309473555E+86</v>
      </c>
      <c r="PFP25" s="369"/>
      <c r="PFQ25" s="369">
        <f t="shared" ref="PFQ25" si="5491">PFO25*$C$25</f>
        <v>3.3847166480305126E+86</v>
      </c>
      <c r="PFR25" s="369"/>
      <c r="PFS25" s="369">
        <f t="shared" ref="PFS25" si="5492">PFQ25*$C$25</f>
        <v>3.5031817307115801E+86</v>
      </c>
      <c r="PFT25" s="369"/>
      <c r="PFU25" s="369">
        <f t="shared" ref="PFU25" si="5493">PFS25*$C$25</f>
        <v>3.6257930912864851E+86</v>
      </c>
      <c r="PFV25" s="369"/>
      <c r="PFW25" s="369">
        <f t="shared" ref="PFW25" si="5494">PFU25*$C$25</f>
        <v>3.752695849481512E+86</v>
      </c>
      <c r="PFX25" s="369"/>
      <c r="PFY25" s="369">
        <f t="shared" ref="PFY25" si="5495">PFW25*$C$25</f>
        <v>3.8840402042133643E+86</v>
      </c>
      <c r="PFZ25" s="369"/>
      <c r="PGA25" s="369">
        <f t="shared" ref="PGA25" si="5496">PFY25*$C$25</f>
        <v>4.0199816113608318E+86</v>
      </c>
      <c r="PGB25" s="369"/>
      <c r="PGC25" s="369">
        <f t="shared" ref="PGC25" si="5497">PGA25*$C$25</f>
        <v>4.1606809677584605E+86</v>
      </c>
      <c r="PGD25" s="369"/>
      <c r="PGE25" s="369">
        <f t="shared" ref="PGE25" si="5498">PGC25*$C$25</f>
        <v>4.3063048016300064E+86</v>
      </c>
      <c r="PGF25" s="369"/>
      <c r="PGG25" s="369">
        <f t="shared" ref="PGG25" si="5499">PGE25*$C$25</f>
        <v>4.4570254696870561E+86</v>
      </c>
      <c r="PGH25" s="369"/>
      <c r="PGI25" s="369">
        <f t="shared" ref="PGI25" si="5500">PGG25*$C$25</f>
        <v>4.6130213611261024E+86</v>
      </c>
      <c r="PGJ25" s="369"/>
      <c r="PGK25" s="369">
        <f t="shared" ref="PGK25" si="5501">PGI25*$C$25</f>
        <v>4.7744771087655157E+86</v>
      </c>
      <c r="PGL25" s="369"/>
      <c r="PGM25" s="369">
        <f t="shared" ref="PGM25" si="5502">PGK25*$C$25</f>
        <v>4.9415838075723084E+86</v>
      </c>
      <c r="PGN25" s="369"/>
      <c r="PGO25" s="369">
        <f t="shared" ref="PGO25" si="5503">PGM25*$C$25</f>
        <v>5.1145392408373394E+86</v>
      </c>
      <c r="PGP25" s="369"/>
      <c r="PGQ25" s="369">
        <f t="shared" ref="PGQ25" si="5504">PGO25*$C$25</f>
        <v>5.2935481142666459E+86</v>
      </c>
      <c r="PGR25" s="369"/>
      <c r="PGS25" s="369">
        <f t="shared" ref="PGS25" si="5505">PGQ25*$C$25</f>
        <v>5.4788222982659777E+86</v>
      </c>
      <c r="PGT25" s="369"/>
      <c r="PGU25" s="369">
        <f t="shared" ref="PGU25" si="5506">PGS25*$C$25</f>
        <v>5.6705810787052861E+86</v>
      </c>
      <c r="PGV25" s="369"/>
      <c r="PGW25" s="369">
        <f t="shared" ref="PGW25" si="5507">PGU25*$C$25</f>
        <v>5.8690514164599708E+86</v>
      </c>
      <c r="PGX25" s="369"/>
      <c r="PGY25" s="369">
        <f t="shared" ref="PGY25" si="5508">PGW25*$C$25</f>
        <v>6.0744682160360699E+86</v>
      </c>
      <c r="PGZ25" s="369"/>
      <c r="PHA25" s="369">
        <f t="shared" ref="PHA25" si="5509">PGY25*$C$25</f>
        <v>6.2870746035973314E+86</v>
      </c>
      <c r="PHB25" s="369"/>
      <c r="PHC25" s="369">
        <f t="shared" ref="PHC25" si="5510">PHA25*$C$25</f>
        <v>6.5071222147232371E+86</v>
      </c>
      <c r="PHD25" s="369"/>
      <c r="PHE25" s="369">
        <f t="shared" ref="PHE25" si="5511">PHC25*$C$25</f>
        <v>6.7348714922385502E+86</v>
      </c>
      <c r="PHF25" s="369"/>
      <c r="PHG25" s="369">
        <f t="shared" ref="PHG25" si="5512">PHE25*$C$25</f>
        <v>6.9705919944668986E+86</v>
      </c>
      <c r="PHH25" s="369"/>
      <c r="PHI25" s="369">
        <f t="shared" ref="PHI25" si="5513">PHG25*$C$25</f>
        <v>7.21456271427324E+86</v>
      </c>
      <c r="PHJ25" s="369"/>
      <c r="PHK25" s="369">
        <f t="shared" ref="PHK25" si="5514">PHI25*$C$25</f>
        <v>7.4670724092728034E+86</v>
      </c>
      <c r="PHL25" s="369"/>
      <c r="PHM25" s="369">
        <f t="shared" ref="PHM25" si="5515">PHK25*$C$25</f>
        <v>7.7284199435973508E+86</v>
      </c>
      <c r="PHN25" s="369"/>
      <c r="PHO25" s="369">
        <f t="shared" ref="PHO25" si="5516">PHM25*$C$25</f>
        <v>7.9989146416232572E+86</v>
      </c>
      <c r="PHP25" s="369"/>
      <c r="PHQ25" s="369">
        <f t="shared" ref="PHQ25" si="5517">PHO25*$C$25</f>
        <v>8.2788766540800708E+86</v>
      </c>
      <c r="PHR25" s="369"/>
      <c r="PHS25" s="369">
        <f t="shared" ref="PHS25" si="5518">PHQ25*$C$25</f>
        <v>8.568637336972873E+86</v>
      </c>
      <c r="PHT25" s="369"/>
      <c r="PHU25" s="369">
        <f t="shared" ref="PHU25" si="5519">PHS25*$C$25</f>
        <v>8.8685396437669231E+86</v>
      </c>
      <c r="PHV25" s="369"/>
      <c r="PHW25" s="369">
        <f t="shared" ref="PHW25" si="5520">PHU25*$C$25</f>
        <v>9.1789385312987643E+86</v>
      </c>
      <c r="PHX25" s="369"/>
      <c r="PHY25" s="369">
        <f t="shared" ref="PHY25" si="5521">PHW25*$C$25</f>
        <v>9.5002013798942198E+86</v>
      </c>
      <c r="PHZ25" s="369"/>
      <c r="PIA25" s="369">
        <f t="shared" ref="PIA25" si="5522">PHY25*$C$25</f>
        <v>9.8327084281905168E+86</v>
      </c>
      <c r="PIB25" s="369"/>
      <c r="PIC25" s="369">
        <f t="shared" ref="PIC25" si="5523">PIA25*$C$25</f>
        <v>1.0176853223177184E+87</v>
      </c>
      <c r="PID25" s="369"/>
      <c r="PIE25" s="369">
        <f t="shared" ref="PIE25" si="5524">PIC25*$C$25</f>
        <v>1.0533043085988384E+87</v>
      </c>
      <c r="PIF25" s="369"/>
      <c r="PIG25" s="369">
        <f t="shared" ref="PIG25" si="5525">PIE25*$C$25</f>
        <v>1.0901699593997976E+87</v>
      </c>
      <c r="PIH25" s="369"/>
      <c r="PII25" s="369">
        <f t="shared" ref="PII25" si="5526">PIG25*$C$25</f>
        <v>1.1283259079787906E+87</v>
      </c>
      <c r="PIJ25" s="369"/>
      <c r="PIK25" s="369">
        <f t="shared" ref="PIK25" si="5527">PII25*$C$25</f>
        <v>1.1678173147580481E+87</v>
      </c>
      <c r="PIL25" s="369"/>
      <c r="PIM25" s="369">
        <f t="shared" ref="PIM25" si="5528">PIK25*$C$25</f>
        <v>1.2086909207745796E+87</v>
      </c>
      <c r="PIN25" s="369"/>
      <c r="PIO25" s="369">
        <f t="shared" ref="PIO25" si="5529">PIM25*$C$25</f>
        <v>1.2509951030016898E+87</v>
      </c>
      <c r="PIP25" s="369"/>
      <c r="PIQ25" s="369">
        <f t="shared" ref="PIQ25" si="5530">PIO25*$C$25</f>
        <v>1.2947799316067487E+87</v>
      </c>
      <c r="PIR25" s="369"/>
      <c r="PIS25" s="369">
        <f t="shared" ref="PIS25" si="5531">PIQ25*$C$25</f>
        <v>1.3400972292129848E+87</v>
      </c>
      <c r="PIT25" s="369"/>
      <c r="PIU25" s="369">
        <f t="shared" ref="PIU25" si="5532">PIS25*$C$25</f>
        <v>1.3870006322354392E+87</v>
      </c>
      <c r="PIV25" s="369"/>
      <c r="PIW25" s="369">
        <f t="shared" ref="PIW25" si="5533">PIU25*$C$25</f>
        <v>1.4355456543636796E+87</v>
      </c>
      <c r="PIX25" s="369"/>
      <c r="PIY25" s="369">
        <f t="shared" ref="PIY25" si="5534">PIW25*$C$25</f>
        <v>1.4857897522664084E+87</v>
      </c>
      <c r="PIZ25" s="369"/>
      <c r="PJA25" s="369">
        <f t="shared" ref="PJA25" si="5535">PIY25*$C$25</f>
        <v>1.5377923935957325E+87</v>
      </c>
      <c r="PJB25" s="369"/>
      <c r="PJC25" s="369">
        <f t="shared" ref="PJC25" si="5536">PJA25*$C$25</f>
        <v>1.5916151273715831E+87</v>
      </c>
      <c r="PJD25" s="369"/>
      <c r="PJE25" s="369">
        <f t="shared" ref="PJE25" si="5537">PJC25*$C$25</f>
        <v>1.6473216568295883E+87</v>
      </c>
      <c r="PJF25" s="369"/>
      <c r="PJG25" s="369">
        <f t="shared" ref="PJG25" si="5538">PJE25*$C$25</f>
        <v>1.7049779148186238E+87</v>
      </c>
      <c r="PJH25" s="369"/>
      <c r="PJI25" s="369">
        <f t="shared" ref="PJI25" si="5539">PJG25*$C$25</f>
        <v>1.7646521418372755E+87</v>
      </c>
      <c r="PJJ25" s="369"/>
      <c r="PJK25" s="369">
        <f t="shared" ref="PJK25" si="5540">PJI25*$C$25</f>
        <v>1.82641496680158E+87</v>
      </c>
      <c r="PJL25" s="369"/>
      <c r="PJM25" s="369">
        <f t="shared" ref="PJM25" si="5541">PJK25*$C$25</f>
        <v>1.8903394906396352E+87</v>
      </c>
      <c r="PJN25" s="369"/>
      <c r="PJO25" s="369">
        <f t="shared" ref="PJO25" si="5542">PJM25*$C$25</f>
        <v>1.9565013728120223E+87</v>
      </c>
      <c r="PJP25" s="369"/>
      <c r="PJQ25" s="369">
        <f t="shared" ref="PJQ25" si="5543">PJO25*$C$25</f>
        <v>2.0249789208604427E+87</v>
      </c>
      <c r="PJR25" s="369"/>
      <c r="PJS25" s="369">
        <f t="shared" ref="PJS25" si="5544">PJQ25*$C$25</f>
        <v>2.0958531830905579E+87</v>
      </c>
      <c r="PJT25" s="369"/>
      <c r="PJU25" s="369">
        <f t="shared" ref="PJU25" si="5545">PJS25*$C$25</f>
        <v>2.1692080444987272E+87</v>
      </c>
      <c r="PJV25" s="369"/>
      <c r="PJW25" s="369">
        <f t="shared" ref="PJW25" si="5546">PJU25*$C$25</f>
        <v>2.2451303260561826E+87</v>
      </c>
      <c r="PJX25" s="369"/>
      <c r="PJY25" s="369">
        <f t="shared" ref="PJY25" si="5547">PJW25*$C$25</f>
        <v>2.3237098874681487E+87</v>
      </c>
      <c r="PJZ25" s="369"/>
      <c r="PKA25" s="369">
        <f t="shared" ref="PKA25" si="5548">PJY25*$C$25</f>
        <v>2.4050397335295335E+87</v>
      </c>
      <c r="PKB25" s="369"/>
      <c r="PKC25" s="369">
        <f t="shared" ref="PKC25" si="5549">PKA25*$C$25</f>
        <v>2.4892161242030669E+87</v>
      </c>
      <c r="PKD25" s="369"/>
      <c r="PKE25" s="369">
        <f t="shared" ref="PKE25" si="5550">PKC25*$C$25</f>
        <v>2.576338688550174E+87</v>
      </c>
      <c r="PKF25" s="369"/>
      <c r="PKG25" s="369">
        <f t="shared" ref="PKG25" si="5551">PKE25*$C$25</f>
        <v>2.6665105426494301E+87</v>
      </c>
      <c r="PKH25" s="369"/>
      <c r="PKI25" s="369">
        <f t="shared" ref="PKI25" si="5552">PKG25*$C$25</f>
        <v>2.7598384116421599E+87</v>
      </c>
      <c r="PKJ25" s="369"/>
      <c r="PKK25" s="369">
        <f t="shared" ref="PKK25" si="5553">PKI25*$C$25</f>
        <v>2.8564327560496352E+87</v>
      </c>
      <c r="PKL25" s="369"/>
      <c r="PKM25" s="369">
        <f t="shared" ref="PKM25" si="5554">PKK25*$C$25</f>
        <v>2.9564079025113722E+87</v>
      </c>
      <c r="PKN25" s="369"/>
      <c r="PKO25" s="369">
        <f t="shared" ref="PKO25" si="5555">PKM25*$C$25</f>
        <v>3.0598821790992701E+87</v>
      </c>
      <c r="PKP25" s="369"/>
      <c r="PKQ25" s="369">
        <f t="shared" ref="PKQ25" si="5556">PKO25*$C$25</f>
        <v>3.1669780553677443E+87</v>
      </c>
      <c r="PKR25" s="369"/>
      <c r="PKS25" s="369">
        <f t="shared" ref="PKS25" si="5557">PKQ25*$C$25</f>
        <v>3.2778222873056151E+87</v>
      </c>
      <c r="PKT25" s="369"/>
      <c r="PKU25" s="369">
        <f t="shared" ref="PKU25" si="5558">PKS25*$C$25</f>
        <v>3.3925460673613112E+87</v>
      </c>
      <c r="PKV25" s="369"/>
      <c r="PKW25" s="369">
        <f t="shared" ref="PKW25" si="5559">PKU25*$C$25</f>
        <v>3.5112851797189566E+87</v>
      </c>
      <c r="PKX25" s="369"/>
      <c r="PKY25" s="369">
        <f t="shared" ref="PKY25" si="5560">PKW25*$C$25</f>
        <v>3.6341801610091199E+87</v>
      </c>
      <c r="PKZ25" s="369"/>
      <c r="PLA25" s="369">
        <f t="shared" ref="PLA25" si="5561">PKY25*$C$25</f>
        <v>3.7613764666444386E+87</v>
      </c>
      <c r="PLB25" s="369"/>
      <c r="PLC25" s="369">
        <f t="shared" ref="PLC25" si="5562">PLA25*$C$25</f>
        <v>3.8930246429769936E+87</v>
      </c>
      <c r="PLD25" s="369"/>
      <c r="PLE25" s="369">
        <f t="shared" ref="PLE25" si="5563">PLC25*$C$25</f>
        <v>4.0292805054811877E+87</v>
      </c>
      <c r="PLF25" s="369"/>
      <c r="PLG25" s="369">
        <f t="shared" ref="PLG25" si="5564">PLE25*$C$25</f>
        <v>4.1703053231730292E+87</v>
      </c>
      <c r="PLH25" s="369"/>
      <c r="PLI25" s="369">
        <f t="shared" ref="PLI25" si="5565">PLG25*$C$25</f>
        <v>4.3162660094840849E+87</v>
      </c>
      <c r="PLJ25" s="369"/>
      <c r="PLK25" s="369">
        <f t="shared" ref="PLK25" si="5566">PLI25*$C$25</f>
        <v>4.4673353198160275E+87</v>
      </c>
      <c r="PLL25" s="369"/>
      <c r="PLM25" s="369">
        <f t="shared" ref="PLM25" si="5567">PLK25*$C$25</f>
        <v>4.6236920560095883E+87</v>
      </c>
      <c r="PLN25" s="369"/>
      <c r="PLO25" s="369">
        <f t="shared" ref="PLO25" si="5568">PLM25*$C$25</f>
        <v>4.7855212779699239E+87</v>
      </c>
      <c r="PLP25" s="369"/>
      <c r="PLQ25" s="369">
        <f t="shared" ref="PLQ25" si="5569">PLO25*$C$25</f>
        <v>4.9530145226988709E+87</v>
      </c>
      <c r="PLR25" s="369"/>
      <c r="PLS25" s="369">
        <f t="shared" ref="PLS25" si="5570">PLQ25*$C$25</f>
        <v>5.1263700309933309E+87</v>
      </c>
      <c r="PLT25" s="369"/>
      <c r="PLU25" s="369">
        <f t="shared" ref="PLU25" si="5571">PLS25*$C$25</f>
        <v>5.3057929820780969E+87</v>
      </c>
      <c r="PLV25" s="369"/>
      <c r="PLW25" s="369">
        <f t="shared" ref="PLW25" si="5572">PLU25*$C$25</f>
        <v>5.4914957364508301E+87</v>
      </c>
      <c r="PLX25" s="369"/>
      <c r="PLY25" s="369">
        <f t="shared" ref="PLY25" si="5573">PLW25*$C$25</f>
        <v>5.6836980872266084E+87</v>
      </c>
      <c r="PLZ25" s="369"/>
      <c r="PMA25" s="369">
        <f t="shared" ref="PMA25" si="5574">PLY25*$C$25</f>
        <v>5.8826275202795396E+87</v>
      </c>
      <c r="PMB25" s="369"/>
      <c r="PMC25" s="369">
        <f t="shared" ref="PMC25" si="5575">PMA25*$C$25</f>
        <v>6.0885194834893227E+87</v>
      </c>
      <c r="PMD25" s="369"/>
      <c r="PME25" s="369">
        <f t="shared" ref="PME25" si="5576">PMC25*$C$25</f>
        <v>6.3016176654114481E+87</v>
      </c>
      <c r="PMF25" s="369"/>
      <c r="PMG25" s="369">
        <f t="shared" ref="PMG25" si="5577">PME25*$C$25</f>
        <v>6.522174283700848E+87</v>
      </c>
      <c r="PMH25" s="369"/>
      <c r="PMI25" s="369">
        <f t="shared" ref="PMI25" si="5578">PMG25*$C$25</f>
        <v>6.7504503836303771E+87</v>
      </c>
      <c r="PMJ25" s="369"/>
      <c r="PMK25" s="369">
        <f t="shared" ref="PMK25" si="5579">PMI25*$C$25</f>
        <v>6.9867161470574396E+87</v>
      </c>
      <c r="PML25" s="369"/>
      <c r="PMM25" s="369">
        <f t="shared" ref="PMM25" si="5580">PMK25*$C$25</f>
        <v>7.2312512122044495E+87</v>
      </c>
      <c r="PMN25" s="369"/>
      <c r="PMO25" s="369">
        <f t="shared" ref="PMO25" si="5581">PMM25*$C$25</f>
        <v>7.4843450046316042E+87</v>
      </c>
      <c r="PMP25" s="369"/>
      <c r="PMQ25" s="369">
        <f t="shared" ref="PMQ25" si="5582">PMO25*$C$25</f>
        <v>7.7462970797937096E+87</v>
      </c>
      <c r="PMR25" s="369"/>
      <c r="PMS25" s="369">
        <f t="shared" ref="PMS25" si="5583">PMQ25*$C$25</f>
        <v>8.0174174775864889E+87</v>
      </c>
      <c r="PMT25" s="369"/>
      <c r="PMU25" s="369">
        <f t="shared" ref="PMU25" si="5584">PMS25*$C$25</f>
        <v>8.2980270893020158E+87</v>
      </c>
      <c r="PMV25" s="369"/>
      <c r="PMW25" s="369">
        <f t="shared" ref="PMW25" si="5585">PMU25*$C$25</f>
        <v>8.5884580374275856E+87</v>
      </c>
      <c r="PMX25" s="369"/>
      <c r="PMY25" s="369">
        <f t="shared" ref="PMY25" si="5586">PMW25*$C$25</f>
        <v>8.88905406873755E+87</v>
      </c>
      <c r="PMZ25" s="369"/>
      <c r="PNA25" s="369">
        <f t="shared" ref="PNA25" si="5587">PMY25*$C$25</f>
        <v>9.2001709611433641E+87</v>
      </c>
      <c r="PNB25" s="369"/>
      <c r="PNC25" s="369">
        <f t="shared" ref="PNC25" si="5588">PNA25*$C$25</f>
        <v>9.5221769447833812E+87</v>
      </c>
      <c r="PND25" s="369"/>
      <c r="PNE25" s="369">
        <f t="shared" ref="PNE25" si="5589">PNC25*$C$25</f>
        <v>9.8554531378507995E+87</v>
      </c>
      <c r="PNF25" s="369"/>
      <c r="PNG25" s="369">
        <f t="shared" ref="PNG25" si="5590">PNE25*$C$25</f>
        <v>1.0200393997675576E+88</v>
      </c>
      <c r="PNH25" s="369"/>
      <c r="PNI25" s="369">
        <f t="shared" ref="PNI25" si="5591">PNG25*$C$25</f>
        <v>1.055740778759422E+88</v>
      </c>
      <c r="PNJ25" s="369"/>
      <c r="PNK25" s="369">
        <f t="shared" ref="PNK25" si="5592">PNI25*$C$25</f>
        <v>1.0926917060160016E+88</v>
      </c>
      <c r="PNL25" s="369"/>
      <c r="PNM25" s="369">
        <f t="shared" ref="PNM25" si="5593">PNK25*$C$25</f>
        <v>1.1309359157265616E+88</v>
      </c>
      <c r="PNN25" s="369"/>
      <c r="PNO25" s="369">
        <f t="shared" ref="PNO25" si="5594">PNM25*$C$25</f>
        <v>1.1705186727769912E+88</v>
      </c>
      <c r="PNP25" s="369"/>
      <c r="PNQ25" s="369">
        <f t="shared" ref="PNQ25" si="5595">PNO25*$C$25</f>
        <v>1.2114868263241859E+88</v>
      </c>
      <c r="PNR25" s="369"/>
      <c r="PNS25" s="369">
        <f t="shared" ref="PNS25" si="5596">PNQ25*$C$25</f>
        <v>1.2538888652455322E+88</v>
      </c>
      <c r="PNT25" s="369"/>
      <c r="PNU25" s="369">
        <f t="shared" ref="PNU25" si="5597">PNS25*$C$25</f>
        <v>1.2977749755291257E+88</v>
      </c>
      <c r="PNV25" s="369"/>
      <c r="PNW25" s="369">
        <f t="shared" ref="PNW25" si="5598">PNU25*$C$25</f>
        <v>1.343197099672645E+88</v>
      </c>
      <c r="PNX25" s="369"/>
      <c r="PNY25" s="369">
        <f t="shared" ref="PNY25" si="5599">PNW25*$C$25</f>
        <v>1.3902089981611875E+88</v>
      </c>
      <c r="PNZ25" s="369"/>
      <c r="POA25" s="369">
        <f t="shared" ref="POA25" si="5600">PNY25*$C$25</f>
        <v>1.438866313096829E+88</v>
      </c>
      <c r="POB25" s="369"/>
      <c r="POC25" s="369">
        <f t="shared" ref="POC25" si="5601">POA25*$C$25</f>
        <v>1.4892266340552178E+88</v>
      </c>
      <c r="POD25" s="369"/>
      <c r="POE25" s="369">
        <f t="shared" ref="POE25" si="5602">POC25*$C$25</f>
        <v>1.5413495662471504E+88</v>
      </c>
      <c r="POF25" s="369"/>
      <c r="POG25" s="369">
        <f t="shared" ref="POG25" si="5603">POE25*$C$25</f>
        <v>1.5952968010658004E+88</v>
      </c>
      <c r="POH25" s="369"/>
      <c r="POI25" s="369">
        <f t="shared" ref="POI25" si="5604">POG25*$C$25</f>
        <v>1.6511321891031033E+88</v>
      </c>
      <c r="POJ25" s="369"/>
      <c r="POK25" s="369">
        <f t="shared" ref="POK25" si="5605">POI25*$C$25</f>
        <v>1.7089218157217118E+88</v>
      </c>
      <c r="POL25" s="369"/>
      <c r="POM25" s="369">
        <f t="shared" ref="POM25" si="5606">POK25*$C$25</f>
        <v>1.7687340792719716E+88</v>
      </c>
      <c r="PON25" s="369"/>
      <c r="POO25" s="369">
        <f t="shared" ref="POO25" si="5607">POM25*$C$25</f>
        <v>1.8306397720464903E+88</v>
      </c>
      <c r="POP25" s="369"/>
      <c r="POQ25" s="369">
        <f t="shared" ref="POQ25" si="5608">POO25*$C$25</f>
        <v>1.8947121640681172E+88</v>
      </c>
      <c r="POR25" s="369"/>
      <c r="POS25" s="369">
        <f t="shared" ref="POS25" si="5609">POQ25*$C$25</f>
        <v>1.9610270898105013E+88</v>
      </c>
      <c r="POT25" s="369"/>
      <c r="POU25" s="369">
        <f t="shared" ref="POU25" si="5610">POS25*$C$25</f>
        <v>2.0296630379538688E+88</v>
      </c>
      <c r="POV25" s="369"/>
      <c r="POW25" s="369">
        <f t="shared" ref="POW25" si="5611">POU25*$C$25</f>
        <v>2.1007012442822541E+88</v>
      </c>
      <c r="POX25" s="369"/>
      <c r="POY25" s="369">
        <f t="shared" ref="POY25" si="5612">POW25*$C$25</f>
        <v>2.174225787832133E+88</v>
      </c>
      <c r="POZ25" s="369"/>
      <c r="PPA25" s="369">
        <f t="shared" ref="PPA25" si="5613">POY25*$C$25</f>
        <v>2.2503236904062573E+88</v>
      </c>
      <c r="PPB25" s="369"/>
      <c r="PPC25" s="369">
        <f t="shared" ref="PPC25" si="5614">PPA25*$C$25</f>
        <v>2.3290850195704762E+88</v>
      </c>
      <c r="PPD25" s="369"/>
      <c r="PPE25" s="369">
        <f t="shared" ref="PPE25" si="5615">PPC25*$C$25</f>
        <v>2.4106029952554428E+88</v>
      </c>
      <c r="PPF25" s="369"/>
      <c r="PPG25" s="369">
        <f t="shared" ref="PPG25" si="5616">PPE25*$C$25</f>
        <v>2.494974100089383E+88</v>
      </c>
      <c r="PPH25" s="369"/>
      <c r="PPI25" s="369">
        <f t="shared" ref="PPI25" si="5617">PPG25*$C$25</f>
        <v>2.5822981935925112E+88</v>
      </c>
      <c r="PPJ25" s="369"/>
      <c r="PPK25" s="369">
        <f t="shared" ref="PPK25" si="5618">PPI25*$C$25</f>
        <v>2.6726786303682488E+88</v>
      </c>
      <c r="PPL25" s="369"/>
      <c r="PPM25" s="369">
        <f t="shared" ref="PPM25" si="5619">PPK25*$C$25</f>
        <v>2.7662223824311371E+88</v>
      </c>
      <c r="PPN25" s="369"/>
      <c r="PPO25" s="369">
        <f t="shared" ref="PPO25" si="5620">PPM25*$C$25</f>
        <v>2.8630401658162268E+88</v>
      </c>
      <c r="PPP25" s="369"/>
      <c r="PPQ25" s="369">
        <f t="shared" ref="PPQ25" si="5621">PPO25*$C$25</f>
        <v>2.9632465716197946E+88</v>
      </c>
      <c r="PPR25" s="369"/>
      <c r="PPS25" s="369">
        <f t="shared" ref="PPS25" si="5622">PPQ25*$C$25</f>
        <v>3.0669602016264872E+88</v>
      </c>
      <c r="PPT25" s="369"/>
      <c r="PPU25" s="369">
        <f t="shared" ref="PPU25" si="5623">PPS25*$C$25</f>
        <v>3.1743038086834139E+88</v>
      </c>
      <c r="PPV25" s="369"/>
      <c r="PPW25" s="369">
        <f t="shared" ref="PPW25" si="5624">PPU25*$C$25</f>
        <v>3.2854044419873333E+88</v>
      </c>
      <c r="PPX25" s="369"/>
      <c r="PPY25" s="369">
        <f t="shared" ref="PPY25" si="5625">PPW25*$C$25</f>
        <v>3.4003935974568895E+88</v>
      </c>
      <c r="PPZ25" s="369"/>
      <c r="PQA25" s="369">
        <f t="shared" ref="PQA25" si="5626">PPY25*$C$25</f>
        <v>3.5194073733678805E+88</v>
      </c>
      <c r="PQB25" s="369"/>
      <c r="PQC25" s="369">
        <f t="shared" ref="PQC25" si="5627">PQA25*$C$25</f>
        <v>3.6425866314357559E+88</v>
      </c>
      <c r="PQD25" s="369"/>
      <c r="PQE25" s="369">
        <f t="shared" ref="PQE25" si="5628">PQC25*$C$25</f>
        <v>3.770077163536007E+88</v>
      </c>
      <c r="PQF25" s="369"/>
      <c r="PQG25" s="369">
        <f t="shared" ref="PQG25" si="5629">PQE25*$C$25</f>
        <v>3.902029864259767E+88</v>
      </c>
      <c r="PQH25" s="369"/>
      <c r="PQI25" s="369">
        <f t="shared" ref="PQI25" si="5630">PQG25*$C$25</f>
        <v>4.0386009095088583E+88</v>
      </c>
      <c r="PQJ25" s="369"/>
      <c r="PQK25" s="369">
        <f t="shared" ref="PQK25" si="5631">PQI25*$C$25</f>
        <v>4.1799519413416681E+88</v>
      </c>
      <c r="PQL25" s="369"/>
      <c r="PQM25" s="369">
        <f t="shared" ref="PQM25" si="5632">PQK25*$C$25</f>
        <v>4.3262502592886263E+88</v>
      </c>
      <c r="PQN25" s="369"/>
      <c r="PQO25" s="369">
        <f t="shared" ref="PQO25" si="5633">PQM25*$C$25</f>
        <v>4.4776690183637276E+88</v>
      </c>
      <c r="PQP25" s="369"/>
      <c r="PQQ25" s="369">
        <f t="shared" ref="PQQ25" si="5634">PQO25*$C$25</f>
        <v>4.6343874340064576E+88</v>
      </c>
      <c r="PQR25" s="369"/>
      <c r="PQS25" s="369">
        <f t="shared" ref="PQS25" si="5635">PQQ25*$C$25</f>
        <v>4.7965909941966834E+88</v>
      </c>
      <c r="PQT25" s="369"/>
      <c r="PQU25" s="369">
        <f t="shared" ref="PQU25" si="5636">PQS25*$C$25</f>
        <v>4.9644716789935669E+88</v>
      </c>
      <c r="PQV25" s="369"/>
      <c r="PQW25" s="369">
        <f t="shared" ref="PQW25" si="5637">PQU25*$C$25</f>
        <v>5.1382281877583411E+88</v>
      </c>
      <c r="PQX25" s="369"/>
      <c r="PQY25" s="369">
        <f t="shared" ref="PQY25" si="5638">PQW25*$C$25</f>
        <v>5.3180661743298826E+88</v>
      </c>
      <c r="PQZ25" s="369"/>
      <c r="PRA25" s="369">
        <f t="shared" ref="PRA25" si="5639">PQY25*$C$25</f>
        <v>5.5041984904314278E+88</v>
      </c>
      <c r="PRB25" s="369"/>
      <c r="PRC25" s="369">
        <f t="shared" ref="PRC25" si="5640">PRA25*$C$25</f>
        <v>5.6968454375965275E+88</v>
      </c>
      <c r="PRD25" s="369"/>
      <c r="PRE25" s="369">
        <f t="shared" ref="PRE25" si="5641">PRC25*$C$25</f>
        <v>5.8962350279124058E+88</v>
      </c>
      <c r="PRF25" s="369"/>
      <c r="PRG25" s="369">
        <f t="shared" ref="PRG25" si="5642">PRE25*$C$25</f>
        <v>6.1026032538893394E+88</v>
      </c>
      <c r="PRH25" s="369"/>
      <c r="PRI25" s="369">
        <f t="shared" ref="PRI25" si="5643">PRG25*$C$25</f>
        <v>6.3161943677754657E+88</v>
      </c>
      <c r="PRJ25" s="369"/>
      <c r="PRK25" s="369">
        <f t="shared" ref="PRK25" si="5644">PRI25*$C$25</f>
        <v>6.5372611706476063E+88</v>
      </c>
      <c r="PRL25" s="369"/>
      <c r="PRM25" s="369">
        <f t="shared" ref="PRM25" si="5645">PRK25*$C$25</f>
        <v>6.7660653116202718E+88</v>
      </c>
      <c r="PRN25" s="369"/>
      <c r="PRO25" s="369">
        <f t="shared" ref="PRO25" si="5646">PRM25*$C$25</f>
        <v>7.0028775975269808E+88</v>
      </c>
      <c r="PRP25" s="369"/>
      <c r="PRQ25" s="369">
        <f t="shared" ref="PRQ25" si="5647">PRO25*$C$25</f>
        <v>7.2479783134404246E+88</v>
      </c>
      <c r="PRR25" s="369"/>
      <c r="PRS25" s="369">
        <f t="shared" ref="PRS25" si="5648">PRQ25*$C$25</f>
        <v>7.5016575544108384E+88</v>
      </c>
      <c r="PRT25" s="369"/>
      <c r="PRU25" s="369">
        <f t="shared" ref="PRU25" si="5649">PRS25*$C$25</f>
        <v>7.7642155688152176E+88</v>
      </c>
      <c r="PRV25" s="369"/>
      <c r="PRW25" s="369">
        <f t="shared" ref="PRW25" si="5650">PRU25*$C$25</f>
        <v>8.03596311372375E+88</v>
      </c>
      <c r="PRX25" s="369"/>
      <c r="PRY25" s="369">
        <f t="shared" ref="PRY25" si="5651">PRW25*$C$25</f>
        <v>8.3172218227040812E+88</v>
      </c>
      <c r="PRZ25" s="369"/>
      <c r="PSA25" s="369">
        <f t="shared" ref="PSA25" si="5652">PRY25*$C$25</f>
        <v>8.6083245864987234E+88</v>
      </c>
      <c r="PSB25" s="369"/>
      <c r="PSC25" s="369">
        <f t="shared" ref="PSC25" si="5653">PSA25*$C$25</f>
        <v>8.9096159470261779E+88</v>
      </c>
      <c r="PSD25" s="369"/>
      <c r="PSE25" s="369">
        <f t="shared" ref="PSE25" si="5654">PSC25*$C$25</f>
        <v>9.2214525051720933E+88</v>
      </c>
      <c r="PSF25" s="369"/>
      <c r="PSG25" s="369">
        <f t="shared" ref="PSG25" si="5655">PSE25*$C$25</f>
        <v>9.5442033428531164E+88</v>
      </c>
      <c r="PSH25" s="369"/>
      <c r="PSI25" s="369">
        <f t="shared" ref="PSI25" si="5656">PSG25*$C$25</f>
        <v>9.8782504598529741E+88</v>
      </c>
      <c r="PSJ25" s="369"/>
      <c r="PSK25" s="369">
        <f t="shared" ref="PSK25" si="5657">PSI25*$C$25</f>
        <v>1.0223989225947827E+89</v>
      </c>
      <c r="PSL25" s="369"/>
      <c r="PSM25" s="369">
        <f t="shared" ref="PSM25" si="5658">PSK25*$C$25</f>
        <v>1.0581828848856E+89</v>
      </c>
      <c r="PSN25" s="369"/>
      <c r="PSO25" s="369">
        <f t="shared" ref="PSO25" si="5659">PSM25*$C$25</f>
        <v>1.0952192858565959E+89</v>
      </c>
      <c r="PSP25" s="369"/>
      <c r="PSQ25" s="369">
        <f t="shared" ref="PSQ25" si="5660">PSO25*$C$25</f>
        <v>1.1335519608615767E+89</v>
      </c>
      <c r="PSR25" s="369"/>
      <c r="PSS25" s="369">
        <f t="shared" ref="PSS25" si="5661">PSQ25*$C$25</f>
        <v>1.1732262794917319E+89</v>
      </c>
      <c r="PST25" s="369"/>
      <c r="PSU25" s="369">
        <f t="shared" ref="PSU25" si="5662">PSS25*$C$25</f>
        <v>1.2142891992739424E+89</v>
      </c>
      <c r="PSV25" s="369"/>
      <c r="PSW25" s="369">
        <f t="shared" ref="PSW25" si="5663">PSU25*$C$25</f>
        <v>1.2567893212485303E+89</v>
      </c>
      <c r="PSX25" s="369"/>
      <c r="PSY25" s="369">
        <f t="shared" ref="PSY25" si="5664">PSW25*$C$25</f>
        <v>1.3007769474922288E+89</v>
      </c>
      <c r="PSZ25" s="369"/>
      <c r="PTA25" s="369">
        <f t="shared" ref="PTA25" si="5665">PSY25*$C$25</f>
        <v>1.3463041406544566E+89</v>
      </c>
      <c r="PTB25" s="369"/>
      <c r="PTC25" s="369">
        <f t="shared" ref="PTC25" si="5666">PTA25*$C$25</f>
        <v>1.3934247855773624E+89</v>
      </c>
      <c r="PTD25" s="369"/>
      <c r="PTE25" s="369">
        <f t="shared" ref="PTE25" si="5667">PTC25*$C$25</f>
        <v>1.4421946530725701E+89</v>
      </c>
      <c r="PTF25" s="369"/>
      <c r="PTG25" s="369">
        <f t="shared" ref="PTG25" si="5668">PTE25*$C$25</f>
        <v>1.4926714659301099E+89</v>
      </c>
      <c r="PTH25" s="369"/>
      <c r="PTI25" s="369">
        <f t="shared" ref="PTI25" si="5669">PTG25*$C$25</f>
        <v>1.5449149672376637E+89</v>
      </c>
      <c r="PTJ25" s="369"/>
      <c r="PTK25" s="369">
        <f t="shared" ref="PTK25" si="5670">PTI25*$C$25</f>
        <v>1.598986991090982E+89</v>
      </c>
      <c r="PTL25" s="369"/>
      <c r="PTM25" s="369">
        <f t="shared" ref="PTM25" si="5671">PTK25*$C$25</f>
        <v>1.6549515357791662E+89</v>
      </c>
      <c r="PTN25" s="369"/>
      <c r="PTO25" s="369">
        <f t="shared" ref="PTO25" si="5672">PTM25*$C$25</f>
        <v>1.7128748395314369E+89</v>
      </c>
      <c r="PTP25" s="369"/>
      <c r="PTQ25" s="369">
        <f t="shared" ref="PTQ25" si="5673">PTO25*$C$25</f>
        <v>1.7728254589150369E+89</v>
      </c>
      <c r="PTR25" s="369"/>
      <c r="PTS25" s="369">
        <f t="shared" ref="PTS25" si="5674">PTQ25*$C$25</f>
        <v>1.8348743499770632E+89</v>
      </c>
      <c r="PTT25" s="369"/>
      <c r="PTU25" s="369">
        <f t="shared" ref="PTU25" si="5675">PTS25*$C$25</f>
        <v>1.8990949522262602E+89</v>
      </c>
      <c r="PTV25" s="369"/>
      <c r="PTW25" s="369">
        <f t="shared" ref="PTW25" si="5676">PTU25*$C$25</f>
        <v>1.9655632755541791E+89</v>
      </c>
      <c r="PTX25" s="369"/>
      <c r="PTY25" s="369">
        <f t="shared" ref="PTY25" si="5677">PTW25*$C$25</f>
        <v>2.0343579901985751E+89</v>
      </c>
      <c r="PTZ25" s="369"/>
      <c r="PUA25" s="369">
        <f t="shared" ref="PUA25" si="5678">PTY25*$C$25</f>
        <v>2.105560519855525E+89</v>
      </c>
      <c r="PUB25" s="369"/>
      <c r="PUC25" s="369">
        <f t="shared" ref="PUC25" si="5679">PUA25*$C$25</f>
        <v>2.1792551380504681E+89</v>
      </c>
      <c r="PUD25" s="369"/>
      <c r="PUE25" s="369">
        <f t="shared" ref="PUE25" si="5680">PUC25*$C$25</f>
        <v>2.2555290678822343E+89</v>
      </c>
      <c r="PUF25" s="369"/>
      <c r="PUG25" s="369">
        <f t="shared" ref="PUG25" si="5681">PUE25*$C$25</f>
        <v>2.3344725852581124E+89</v>
      </c>
      <c r="PUH25" s="369"/>
      <c r="PUI25" s="369">
        <f t="shared" ref="PUI25" si="5682">PUG25*$C$25</f>
        <v>2.4161791257421463E+89</v>
      </c>
      <c r="PUJ25" s="369"/>
      <c r="PUK25" s="369">
        <f t="shared" ref="PUK25" si="5683">PUI25*$C$25</f>
        <v>2.5007453951431213E+89</v>
      </c>
      <c r="PUL25" s="369"/>
      <c r="PUM25" s="369">
        <f t="shared" ref="PUM25" si="5684">PUK25*$C$25</f>
        <v>2.5882714839731302E+89</v>
      </c>
      <c r="PUN25" s="369"/>
      <c r="PUO25" s="369">
        <f t="shared" ref="PUO25" si="5685">PUM25*$C$25</f>
        <v>2.6788609859121898E+89</v>
      </c>
      <c r="PUP25" s="369"/>
      <c r="PUQ25" s="369">
        <f t="shared" ref="PUQ25" si="5686">PUO25*$C$25</f>
        <v>2.772621120419116E+89</v>
      </c>
      <c r="PUR25" s="369"/>
      <c r="PUS25" s="369">
        <f t="shared" ref="PUS25" si="5687">PUQ25*$C$25</f>
        <v>2.8696628596337847E+89</v>
      </c>
      <c r="PUT25" s="369"/>
      <c r="PUU25" s="369">
        <f t="shared" ref="PUU25" si="5688">PUS25*$C$25</f>
        <v>2.970101059720967E+89</v>
      </c>
      <c r="PUV25" s="369"/>
      <c r="PUW25" s="369">
        <f t="shared" ref="PUW25" si="5689">PUU25*$C$25</f>
        <v>3.0740545968112008E+89</v>
      </c>
      <c r="PUX25" s="369"/>
      <c r="PUY25" s="369">
        <f t="shared" ref="PUY25" si="5690">PUW25*$C$25</f>
        <v>3.1816465076995924E+89</v>
      </c>
      <c r="PUZ25" s="369"/>
      <c r="PVA25" s="369">
        <f t="shared" ref="PVA25" si="5691">PUY25*$C$25</f>
        <v>3.293004135469078E+89</v>
      </c>
      <c r="PVB25" s="369"/>
      <c r="PVC25" s="369">
        <f t="shared" ref="PVC25" si="5692">PVA25*$C$25</f>
        <v>3.4082592802104953E+89</v>
      </c>
      <c r="PVD25" s="369"/>
      <c r="PVE25" s="369">
        <f t="shared" ref="PVE25" si="5693">PVC25*$C$25</f>
        <v>3.5275483550178621E+89</v>
      </c>
      <c r="PVF25" s="369"/>
      <c r="PVG25" s="369">
        <f t="shared" ref="PVG25" si="5694">PVE25*$C$25</f>
        <v>3.6510125474434873E+89</v>
      </c>
      <c r="PVH25" s="369"/>
      <c r="PVI25" s="369">
        <f t="shared" ref="PVI25" si="5695">PVG25*$C$25</f>
        <v>3.7787979866040089E+89</v>
      </c>
      <c r="PVJ25" s="369"/>
      <c r="PVK25" s="369">
        <f t="shared" ref="PVK25" si="5696">PVI25*$C$25</f>
        <v>3.9110559161351492E+89</v>
      </c>
      <c r="PVL25" s="369"/>
      <c r="PVM25" s="369">
        <f t="shared" ref="PVM25" si="5697">PVK25*$C$25</f>
        <v>4.0479428731998793E+89</v>
      </c>
      <c r="PVN25" s="369"/>
      <c r="PVO25" s="369">
        <f t="shared" ref="PVO25" si="5698">PVM25*$C$25</f>
        <v>4.1896208737618747E+89</v>
      </c>
      <c r="PVP25" s="369"/>
      <c r="PVQ25" s="369">
        <f t="shared" ref="PVQ25" si="5699">PVO25*$C$25</f>
        <v>4.3362576043435402E+89</v>
      </c>
      <c r="PVR25" s="369"/>
      <c r="PVS25" s="369">
        <f t="shared" ref="PVS25" si="5700">PVQ25*$C$25</f>
        <v>4.4880266204955638E+89</v>
      </c>
      <c r="PVT25" s="369"/>
      <c r="PVU25" s="369">
        <f t="shared" ref="PVU25" si="5701">PVS25*$C$25</f>
        <v>4.645107552212908E+89</v>
      </c>
      <c r="PVV25" s="369"/>
      <c r="PVW25" s="369">
        <f t="shared" ref="PVW25" si="5702">PVU25*$C$25</f>
        <v>4.8076863165403592E+89</v>
      </c>
      <c r="PVX25" s="369"/>
      <c r="PVY25" s="369">
        <f t="shared" ref="PVY25" si="5703">PVW25*$C$25</f>
        <v>4.9759553376192716E+89</v>
      </c>
      <c r="PVZ25" s="369"/>
      <c r="PWA25" s="369">
        <f t="shared" ref="PWA25" si="5704">PVY25*$C$25</f>
        <v>5.150113774435946E+89</v>
      </c>
      <c r="PWB25" s="369"/>
      <c r="PWC25" s="369">
        <f t="shared" ref="PWC25" si="5705">PWA25*$C$25</f>
        <v>5.3303677565412032E+89</v>
      </c>
      <c r="PWD25" s="369"/>
      <c r="PWE25" s="369">
        <f t="shared" ref="PWE25" si="5706">PWC25*$C$25</f>
        <v>5.5169306280201446E+89</v>
      </c>
      <c r="PWF25" s="369"/>
      <c r="PWG25" s="369">
        <f t="shared" ref="PWG25" si="5707">PWE25*$C$25</f>
        <v>5.7100232000008491E+89</v>
      </c>
      <c r="PWH25" s="369"/>
      <c r="PWI25" s="369">
        <f t="shared" ref="PWI25" si="5708">PWG25*$C$25</f>
        <v>5.9098740120008786E+89</v>
      </c>
      <c r="PWJ25" s="369"/>
      <c r="PWK25" s="369">
        <f t="shared" ref="PWK25" si="5709">PWI25*$C$25</f>
        <v>6.1167196024209088E+89</v>
      </c>
      <c r="PWL25" s="369"/>
      <c r="PWM25" s="369">
        <f t="shared" ref="PWM25" si="5710">PWK25*$C$25</f>
        <v>6.3308047885056407E+89</v>
      </c>
      <c r="PWN25" s="369"/>
      <c r="PWO25" s="369">
        <f t="shared" ref="PWO25" si="5711">PWM25*$C$25</f>
        <v>6.5523829561033375E+89</v>
      </c>
      <c r="PWP25" s="369"/>
      <c r="PWQ25" s="369">
        <f t="shared" ref="PWQ25" si="5712">PWO25*$C$25</f>
        <v>6.7817163595669541E+89</v>
      </c>
      <c r="PWR25" s="369"/>
      <c r="PWS25" s="369">
        <f t="shared" ref="PWS25" si="5713">PWQ25*$C$25</f>
        <v>7.0190764321517974E+89</v>
      </c>
      <c r="PWT25" s="369"/>
      <c r="PWU25" s="369">
        <f t="shared" ref="PWU25" si="5714">PWS25*$C$25</f>
        <v>7.2647441072771098E+89</v>
      </c>
      <c r="PWV25" s="369"/>
      <c r="PWW25" s="369">
        <f t="shared" ref="PWW25" si="5715">PWU25*$C$25</f>
        <v>7.5190101510318086E+89</v>
      </c>
      <c r="PWX25" s="369"/>
      <c r="PWY25" s="369">
        <f t="shared" ref="PWY25" si="5716">PWW25*$C$25</f>
        <v>7.7821755063179217E+89</v>
      </c>
      <c r="PWZ25" s="369"/>
      <c r="PXA25" s="369">
        <f t="shared" ref="PXA25" si="5717">PWY25*$C$25</f>
        <v>8.0545516490390486E+89</v>
      </c>
      <c r="PXB25" s="369"/>
      <c r="PXC25" s="369">
        <f t="shared" ref="PXC25" si="5718">PXA25*$C$25</f>
        <v>8.3364609567554148E+89</v>
      </c>
      <c r="PXD25" s="369"/>
      <c r="PXE25" s="369">
        <f t="shared" ref="PXE25" si="5719">PXC25*$C$25</f>
        <v>8.6282370902418542E+89</v>
      </c>
      <c r="PXF25" s="369"/>
      <c r="PXG25" s="369">
        <f t="shared" ref="PXG25" si="5720">PXE25*$C$25</f>
        <v>8.9302253884003187E+89</v>
      </c>
      <c r="PXH25" s="369"/>
      <c r="PXI25" s="369">
        <f t="shared" ref="PXI25" si="5721">PXG25*$C$25</f>
        <v>9.2427832769943291E+89</v>
      </c>
      <c r="PXJ25" s="369"/>
      <c r="PXK25" s="369">
        <f t="shared" ref="PXK25" si="5722">PXI25*$C$25</f>
        <v>9.5662806916891294E+89</v>
      </c>
      <c r="PXL25" s="369"/>
      <c r="PXM25" s="369">
        <f t="shared" ref="PXM25" si="5723">PXK25*$C$25</f>
        <v>9.9011005158982482E+89</v>
      </c>
      <c r="PXN25" s="369"/>
      <c r="PXO25" s="369">
        <f t="shared" ref="PXO25" si="5724">PXM25*$C$25</f>
        <v>1.0247639033954686E+90</v>
      </c>
      <c r="PXP25" s="369"/>
      <c r="PXQ25" s="369">
        <f t="shared" ref="PXQ25" si="5725">PXO25*$C$25</f>
        <v>1.06063064001431E+90</v>
      </c>
      <c r="PXR25" s="369"/>
      <c r="PXS25" s="369">
        <f t="shared" ref="PXS25" si="5726">PXQ25*$C$25</f>
        <v>1.0977527124148108E+90</v>
      </c>
      <c r="PXT25" s="369"/>
      <c r="PXU25" s="369">
        <f t="shared" ref="PXU25" si="5727">PXS25*$C$25</f>
        <v>1.136174057349329E+90</v>
      </c>
      <c r="PXV25" s="369"/>
      <c r="PXW25" s="369">
        <f t="shared" ref="PXW25" si="5728">PXU25*$C$25</f>
        <v>1.1759401493565554E+90</v>
      </c>
      <c r="PXX25" s="369"/>
      <c r="PXY25" s="369">
        <f t="shared" ref="PXY25" si="5729">PXW25*$C$25</f>
        <v>1.2170980545840348E+90</v>
      </c>
      <c r="PXZ25" s="369"/>
      <c r="PYA25" s="369">
        <f t="shared" ref="PYA25" si="5730">PXY25*$C$25</f>
        <v>1.2596964864944759E+90</v>
      </c>
      <c r="PYB25" s="369"/>
      <c r="PYC25" s="369">
        <f t="shared" ref="PYC25" si="5731">PYA25*$C$25</f>
        <v>1.3037858635217824E+90</v>
      </c>
      <c r="PYD25" s="369"/>
      <c r="PYE25" s="369">
        <f t="shared" ref="PYE25" si="5732">PYC25*$C$25</f>
        <v>1.3494183687450447E+90</v>
      </c>
      <c r="PYF25" s="369"/>
      <c r="PYG25" s="369">
        <f t="shared" ref="PYG25" si="5733">PYE25*$C$25</f>
        <v>1.3966480116511211E+90</v>
      </c>
      <c r="PYH25" s="369"/>
      <c r="PYI25" s="369">
        <f t="shared" ref="PYI25" si="5734">PYG25*$C$25</f>
        <v>1.4455306920589103E+90</v>
      </c>
      <c r="PYJ25" s="369"/>
      <c r="PYK25" s="369">
        <f t="shared" ref="PYK25" si="5735">PYI25*$C$25</f>
        <v>1.4961242662809721E+90</v>
      </c>
      <c r="PYL25" s="369"/>
      <c r="PYM25" s="369">
        <f t="shared" ref="PYM25" si="5736">PYK25*$C$25</f>
        <v>1.5484886156008061E+90</v>
      </c>
      <c r="PYN25" s="369"/>
      <c r="PYO25" s="369">
        <f t="shared" ref="PYO25" si="5737">PYM25*$C$25</f>
        <v>1.6026857171468342E+90</v>
      </c>
      <c r="PYP25" s="369"/>
      <c r="PYQ25" s="369">
        <f t="shared" ref="PYQ25" si="5738">PYO25*$C$25</f>
        <v>1.6587797172469732E+90</v>
      </c>
      <c r="PYR25" s="369"/>
      <c r="PYS25" s="369">
        <f t="shared" ref="PYS25" si="5739">PYQ25*$C$25</f>
        <v>1.7168370073506171E+90</v>
      </c>
      <c r="PYT25" s="369"/>
      <c r="PYU25" s="369">
        <f t="shared" ref="PYU25" si="5740">PYS25*$C$25</f>
        <v>1.7769263026078885E+90</v>
      </c>
      <c r="PYV25" s="369"/>
      <c r="PYW25" s="369">
        <f t="shared" ref="PYW25" si="5741">PYU25*$C$25</f>
        <v>1.8391187231991645E+90</v>
      </c>
      <c r="PYX25" s="369"/>
      <c r="PYY25" s="369">
        <f t="shared" ref="PYY25" si="5742">PYW25*$C$25</f>
        <v>1.903487878511135E+90</v>
      </c>
      <c r="PYZ25" s="369"/>
      <c r="PZA25" s="369">
        <f t="shared" ref="PZA25" si="5743">PYY25*$C$25</f>
        <v>1.9701099542590247E+90</v>
      </c>
      <c r="PZB25" s="369"/>
      <c r="PZC25" s="369">
        <f t="shared" ref="PZC25" si="5744">PZA25*$C$25</f>
        <v>2.0390638026580905E+90</v>
      </c>
      <c r="PZD25" s="369"/>
      <c r="PZE25" s="369">
        <f t="shared" ref="PZE25" si="5745">PZC25*$C$25</f>
        <v>2.1104310357511237E+90</v>
      </c>
      <c r="PZF25" s="369"/>
      <c r="PZG25" s="369">
        <f t="shared" ref="PZG25" si="5746">PZE25*$C$25</f>
        <v>2.1842961220024129E+90</v>
      </c>
      <c r="PZH25" s="369"/>
      <c r="PZI25" s="369">
        <f t="shared" ref="PZI25" si="5747">PZG25*$C$25</f>
        <v>2.260746486272497E+90</v>
      </c>
      <c r="PZJ25" s="369"/>
      <c r="PZK25" s="369">
        <f t="shared" ref="PZK25" si="5748">PZI25*$C$25</f>
        <v>2.3398726132920341E+90</v>
      </c>
      <c r="PZL25" s="369"/>
      <c r="PZM25" s="369">
        <f t="shared" ref="PZM25" si="5749">PZK25*$C$25</f>
        <v>2.4217681547572551E+90</v>
      </c>
      <c r="PZN25" s="369"/>
      <c r="PZO25" s="369">
        <f t="shared" ref="PZO25" si="5750">PZM25*$C$25</f>
        <v>2.5065300401737588E+90</v>
      </c>
      <c r="PZP25" s="369"/>
      <c r="PZQ25" s="369">
        <f t="shared" ref="PZQ25" si="5751">PZO25*$C$25</f>
        <v>2.5942585915798403E+90</v>
      </c>
      <c r="PZR25" s="369"/>
      <c r="PZS25" s="369">
        <f t="shared" ref="PZS25" si="5752">PZQ25*$C$25</f>
        <v>2.6850576422851345E+90</v>
      </c>
      <c r="PZT25" s="369"/>
      <c r="PZU25" s="369">
        <f t="shared" ref="PZU25" si="5753">PZS25*$C$25</f>
        <v>2.779034659765114E+90</v>
      </c>
      <c r="PZV25" s="369"/>
      <c r="PZW25" s="369">
        <f t="shared" ref="PZW25" si="5754">PZU25*$C$25</f>
        <v>2.8763008728568929E+90</v>
      </c>
      <c r="PZX25" s="369"/>
      <c r="PZY25" s="369">
        <f t="shared" ref="PZY25" si="5755">PZW25*$C$25</f>
        <v>2.976971403406884E+90</v>
      </c>
      <c r="PZZ25" s="369"/>
      <c r="QAA25" s="369">
        <f t="shared" ref="QAA25" si="5756">PZY25*$C$25</f>
        <v>3.0811654025261247E+90</v>
      </c>
      <c r="QAB25" s="369"/>
      <c r="QAC25" s="369">
        <f t="shared" ref="QAC25" si="5757">QAA25*$C$25</f>
        <v>3.1890061916145388E+90</v>
      </c>
      <c r="QAD25" s="369"/>
      <c r="QAE25" s="369">
        <f t="shared" ref="QAE25" si="5758">QAC25*$C$25</f>
        <v>3.3006214083210472E+90</v>
      </c>
      <c r="QAF25" s="369"/>
      <c r="QAG25" s="369">
        <f t="shared" ref="QAG25" si="5759">QAE25*$C$25</f>
        <v>3.4161431576122837E+90</v>
      </c>
      <c r="QAH25" s="369"/>
      <c r="QAI25" s="369">
        <f t="shared" ref="QAI25" si="5760">QAG25*$C$25</f>
        <v>3.5357081681287135E+90</v>
      </c>
      <c r="QAJ25" s="369"/>
      <c r="QAK25" s="369">
        <f t="shared" ref="QAK25" si="5761">QAI25*$C$25</f>
        <v>3.6594579540132182E+90</v>
      </c>
      <c r="QAL25" s="369"/>
      <c r="QAM25" s="369">
        <f t="shared" ref="QAM25" si="5762">QAK25*$C$25</f>
        <v>3.7875389824036807E+90</v>
      </c>
      <c r="QAN25" s="369"/>
      <c r="QAO25" s="369">
        <f t="shared" ref="QAO25" si="5763">QAM25*$C$25</f>
        <v>3.9201028467878093E+90</v>
      </c>
      <c r="QAP25" s="369"/>
      <c r="QAQ25" s="369">
        <f t="shared" ref="QAQ25" si="5764">QAO25*$C$25</f>
        <v>4.0573064464253825E+90</v>
      </c>
      <c r="QAR25" s="369"/>
      <c r="QAS25" s="369">
        <f t="shared" ref="QAS25" si="5765">QAQ25*$C$25</f>
        <v>4.1993121720502705E+90</v>
      </c>
      <c r="QAT25" s="369"/>
      <c r="QAU25" s="369">
        <f t="shared" ref="QAU25" si="5766">QAS25*$C$25</f>
        <v>4.3462880980720292E+90</v>
      </c>
      <c r="QAV25" s="369"/>
      <c r="QAW25" s="369">
        <f t="shared" ref="QAW25" si="5767">QAU25*$C$25</f>
        <v>4.4984081815045502E+90</v>
      </c>
      <c r="QAX25" s="369"/>
      <c r="QAY25" s="369">
        <f t="shared" ref="QAY25" si="5768">QAW25*$C$25</f>
        <v>4.655852467857209E+90</v>
      </c>
      <c r="QAZ25" s="369"/>
      <c r="QBA25" s="369">
        <f t="shared" ref="QBA25" si="5769">QAY25*$C$25</f>
        <v>4.8188073042322109E+90</v>
      </c>
      <c r="QBB25" s="369"/>
      <c r="QBC25" s="369">
        <f t="shared" ref="QBC25" si="5770">QBA25*$C$25</f>
        <v>4.9874655598803382E+90</v>
      </c>
      <c r="QBD25" s="369"/>
      <c r="QBE25" s="369">
        <f t="shared" ref="QBE25" si="5771">QBC25*$C$25</f>
        <v>5.1620268544761494E+90</v>
      </c>
      <c r="QBF25" s="369"/>
      <c r="QBG25" s="369">
        <f t="shared" ref="QBG25" si="5772">QBE25*$C$25</f>
        <v>5.3426977943828142E+90</v>
      </c>
      <c r="QBH25" s="369"/>
      <c r="QBI25" s="369">
        <f t="shared" ref="QBI25" si="5773">QBG25*$C$25</f>
        <v>5.5296922171862123E+90</v>
      </c>
      <c r="QBJ25" s="369"/>
      <c r="QBK25" s="369">
        <f t="shared" ref="QBK25" si="5774">QBI25*$C$25</f>
        <v>5.7232314447877289E+90</v>
      </c>
      <c r="QBL25" s="369"/>
      <c r="QBM25" s="369">
        <f t="shared" ref="QBM25" si="5775">QBK25*$C$25</f>
        <v>5.9235445453552986E+90</v>
      </c>
      <c r="QBN25" s="369"/>
      <c r="QBO25" s="369">
        <f t="shared" ref="QBO25" si="5776">QBM25*$C$25</f>
        <v>6.1308686044427332E+90</v>
      </c>
      <c r="QBP25" s="369"/>
      <c r="QBQ25" s="369">
        <f t="shared" ref="QBQ25" si="5777">QBO25*$C$25</f>
        <v>6.3454490055982286E+90</v>
      </c>
      <c r="QBR25" s="369"/>
      <c r="QBS25" s="369">
        <f t="shared" ref="QBS25" si="5778">QBQ25*$C$25</f>
        <v>6.5675397207941664E+90</v>
      </c>
      <c r="QBT25" s="369"/>
      <c r="QBU25" s="369">
        <f t="shared" ref="QBU25" si="5779">QBS25*$C$25</f>
        <v>6.7974036110219619E+90</v>
      </c>
      <c r="QBV25" s="369"/>
      <c r="QBW25" s="369">
        <f t="shared" ref="QBW25" si="5780">QBU25*$C$25</f>
        <v>7.0353127374077297E+90</v>
      </c>
      <c r="QBX25" s="369"/>
      <c r="QBY25" s="369">
        <f t="shared" ref="QBY25" si="5781">QBW25*$C$25</f>
        <v>7.2815486832170001E+90</v>
      </c>
      <c r="QBZ25" s="369"/>
      <c r="QCA25" s="369">
        <f t="shared" ref="QCA25" si="5782">QBY25*$C$25</f>
        <v>7.5364028871295948E+90</v>
      </c>
      <c r="QCB25" s="369"/>
      <c r="QCC25" s="369">
        <f t="shared" ref="QCC25" si="5783">QCA25*$C$25</f>
        <v>7.8001769881791296E+90</v>
      </c>
      <c r="QCD25" s="369"/>
      <c r="QCE25" s="369">
        <f t="shared" ref="QCE25" si="5784">QCC25*$C$25</f>
        <v>8.0731831827653984E+90</v>
      </c>
      <c r="QCF25" s="369"/>
      <c r="QCG25" s="369">
        <f t="shared" ref="QCG25" si="5785">QCE25*$C$25</f>
        <v>8.3557445941621875E+90</v>
      </c>
      <c r="QCH25" s="369"/>
      <c r="QCI25" s="369">
        <f t="shared" ref="QCI25" si="5786">QCG25*$C$25</f>
        <v>8.6481956549578628E+90</v>
      </c>
      <c r="QCJ25" s="369"/>
      <c r="QCK25" s="369">
        <f t="shared" ref="QCK25" si="5787">QCI25*$C$25</f>
        <v>8.9508825028813873E+90</v>
      </c>
      <c r="QCL25" s="369"/>
      <c r="QCM25" s="369">
        <f t="shared" ref="QCM25" si="5788">QCK25*$C$25</f>
        <v>9.2641633904822348E+90</v>
      </c>
      <c r="QCN25" s="369"/>
      <c r="QCO25" s="369">
        <f t="shared" ref="QCO25" si="5789">QCM25*$C$25</f>
        <v>9.5884091091491126E+90</v>
      </c>
      <c r="QCP25" s="369"/>
      <c r="QCQ25" s="369">
        <f t="shared" ref="QCQ25" si="5790">QCO25*$C$25</f>
        <v>9.9240034279693317E+90</v>
      </c>
      <c r="QCR25" s="369"/>
      <c r="QCS25" s="369">
        <f t="shared" ref="QCS25" si="5791">QCQ25*$C$25</f>
        <v>1.0271343547948258E+91</v>
      </c>
      <c r="QCT25" s="369"/>
      <c r="QCU25" s="369">
        <f t="shared" ref="QCU25" si="5792">QCS25*$C$25</f>
        <v>1.0630840572126447E+91</v>
      </c>
      <c r="QCV25" s="369"/>
      <c r="QCW25" s="369">
        <f t="shared" ref="QCW25" si="5793">QCU25*$C$25</f>
        <v>1.1002919992150872E+91</v>
      </c>
      <c r="QCX25" s="369"/>
      <c r="QCY25" s="369">
        <f t="shared" ref="QCY25" si="5794">QCW25*$C$25</f>
        <v>1.1388022191876151E+91</v>
      </c>
      <c r="QCZ25" s="369"/>
      <c r="QDA25" s="369">
        <f t="shared" ref="QDA25" si="5795">QCY25*$C$25</f>
        <v>1.1786602968591815E+91</v>
      </c>
      <c r="QDB25" s="369"/>
      <c r="QDC25" s="369">
        <f t="shared" ref="QDC25" si="5796">QDA25*$C$25</f>
        <v>1.2199134072492528E+91</v>
      </c>
      <c r="QDD25" s="369"/>
      <c r="QDE25" s="369">
        <f t="shared" ref="QDE25" si="5797">QDC25*$C$25</f>
        <v>1.2626103765029766E+91</v>
      </c>
      <c r="QDF25" s="369"/>
      <c r="QDG25" s="369">
        <f t="shared" ref="QDG25" si="5798">QDE25*$C$25</f>
        <v>1.3068017396805807E+91</v>
      </c>
      <c r="QDH25" s="369"/>
      <c r="QDI25" s="369">
        <f t="shared" ref="QDI25" si="5799">QDG25*$C$25</f>
        <v>1.352539800569401E+91</v>
      </c>
      <c r="QDJ25" s="369"/>
      <c r="QDK25" s="369">
        <f t="shared" ref="QDK25" si="5800">QDI25*$C$25</f>
        <v>1.39987869358933E+91</v>
      </c>
      <c r="QDL25" s="369"/>
      <c r="QDM25" s="369">
        <f t="shared" ref="QDM25" si="5801">QDK25*$C$25</f>
        <v>1.4488744478649565E+91</v>
      </c>
      <c r="QDN25" s="369"/>
      <c r="QDO25" s="369">
        <f t="shared" ref="QDO25" si="5802">QDM25*$C$25</f>
        <v>1.4995850535402298E+91</v>
      </c>
      <c r="QDP25" s="369"/>
      <c r="QDQ25" s="369">
        <f t="shared" ref="QDQ25" si="5803">QDO25*$C$25</f>
        <v>1.5520705304141376E+91</v>
      </c>
      <c r="QDR25" s="369"/>
      <c r="QDS25" s="369">
        <f t="shared" ref="QDS25" si="5804">QDQ25*$C$25</f>
        <v>1.6063929989786323E+91</v>
      </c>
      <c r="QDT25" s="369"/>
      <c r="QDU25" s="369">
        <f t="shared" ref="QDU25" si="5805">QDS25*$C$25</f>
        <v>1.6626167539428842E+91</v>
      </c>
      <c r="QDV25" s="369"/>
      <c r="QDW25" s="369">
        <f t="shared" ref="QDW25" si="5806">QDU25*$C$25</f>
        <v>1.7208083403308852E+91</v>
      </c>
      <c r="QDX25" s="369"/>
      <c r="QDY25" s="369">
        <f t="shared" ref="QDY25" si="5807">QDW25*$C$25</f>
        <v>1.781036632242466E+91</v>
      </c>
      <c r="QDZ25" s="369"/>
      <c r="QEA25" s="369">
        <f t="shared" ref="QEA25" si="5808">QDY25*$C$25</f>
        <v>1.8433729143709522E+91</v>
      </c>
      <c r="QEB25" s="369"/>
      <c r="QEC25" s="369">
        <f t="shared" ref="QEC25" si="5809">QEA25*$C$25</f>
        <v>1.9078909663739355E+91</v>
      </c>
      <c r="QED25" s="369"/>
      <c r="QEE25" s="369">
        <f t="shared" ref="QEE25" si="5810">QEC25*$C$25</f>
        <v>1.9746671501970232E+91</v>
      </c>
      <c r="QEF25" s="369"/>
      <c r="QEG25" s="369">
        <f t="shared" ref="QEG25" si="5811">QEE25*$C$25</f>
        <v>2.0437805004539189E+91</v>
      </c>
      <c r="QEH25" s="369"/>
      <c r="QEI25" s="369">
        <f t="shared" ref="QEI25" si="5812">QEG25*$C$25</f>
        <v>2.1153128179698059E+91</v>
      </c>
      <c r="QEJ25" s="369"/>
      <c r="QEK25" s="369">
        <f t="shared" ref="QEK25" si="5813">QEI25*$C$25</f>
        <v>2.1893487665987489E+91</v>
      </c>
      <c r="QEL25" s="369"/>
      <c r="QEM25" s="369">
        <f t="shared" ref="QEM25" si="5814">QEK25*$C$25</f>
        <v>2.2659759734297051E+91</v>
      </c>
      <c r="QEN25" s="369"/>
      <c r="QEO25" s="369">
        <f t="shared" ref="QEO25" si="5815">QEM25*$C$25</f>
        <v>2.3452851324997447E+91</v>
      </c>
      <c r="QEP25" s="369"/>
      <c r="QEQ25" s="369">
        <f t="shared" ref="QEQ25" si="5816">QEO25*$C$25</f>
        <v>2.4273701121372355E+91</v>
      </c>
      <c r="QER25" s="369"/>
      <c r="QES25" s="369">
        <f t="shared" ref="QES25" si="5817">QEQ25*$C$25</f>
        <v>2.5123280660620385E+91</v>
      </c>
      <c r="QET25" s="369"/>
      <c r="QEU25" s="369">
        <f t="shared" ref="QEU25" si="5818">QES25*$C$25</f>
        <v>2.6002595483742096E+91</v>
      </c>
      <c r="QEV25" s="369"/>
      <c r="QEW25" s="369">
        <f t="shared" ref="QEW25" si="5819">QEU25*$C$25</f>
        <v>2.6912686325673068E+91</v>
      </c>
      <c r="QEX25" s="369"/>
      <c r="QEY25" s="369">
        <f t="shared" ref="QEY25" si="5820">QEW25*$C$25</f>
        <v>2.7854630347071623E+91</v>
      </c>
      <c r="QEZ25" s="369"/>
      <c r="QFA25" s="369">
        <f t="shared" ref="QFA25" si="5821">QEY25*$C$25</f>
        <v>2.8829542409219128E+91</v>
      </c>
      <c r="QFB25" s="369"/>
      <c r="QFC25" s="369">
        <f t="shared" ref="QFC25" si="5822">QFA25*$C$25</f>
        <v>2.9838576393541797E+91</v>
      </c>
      <c r="QFD25" s="369"/>
      <c r="QFE25" s="369">
        <f t="shared" ref="QFE25" si="5823">QFC25*$C$25</f>
        <v>3.0882926567315757E+91</v>
      </c>
      <c r="QFF25" s="369"/>
      <c r="QFG25" s="369">
        <f t="shared" ref="QFG25" si="5824">QFE25*$C$25</f>
        <v>3.1963828997171807E+91</v>
      </c>
      <c r="QFH25" s="369"/>
      <c r="QFI25" s="369">
        <f t="shared" ref="QFI25" si="5825">QFG25*$C$25</f>
        <v>3.3082563012072816E+91</v>
      </c>
      <c r="QFJ25" s="369"/>
      <c r="QFK25" s="369">
        <f t="shared" ref="QFK25" si="5826">QFI25*$C$25</f>
        <v>3.4240452717495361E+91</v>
      </c>
      <c r="QFL25" s="369"/>
      <c r="QFM25" s="369">
        <f t="shared" ref="QFM25" si="5827">QFK25*$C$25</f>
        <v>3.5438868562607694E+91</v>
      </c>
      <c r="QFN25" s="369"/>
      <c r="QFO25" s="369">
        <f t="shared" ref="QFO25" si="5828">QFM25*$C$25</f>
        <v>3.6679228962298957E+91</v>
      </c>
      <c r="QFP25" s="369"/>
      <c r="QFQ25" s="369">
        <f t="shared" ref="QFQ25" si="5829">QFO25*$C$25</f>
        <v>3.7963001975979415E+91</v>
      </c>
      <c r="QFR25" s="369"/>
      <c r="QFS25" s="369">
        <f t="shared" ref="QFS25" si="5830">QFQ25*$C$25</f>
        <v>3.9291707045138692E+91</v>
      </c>
      <c r="QFT25" s="369"/>
      <c r="QFU25" s="369">
        <f t="shared" ref="QFU25" si="5831">QFS25*$C$25</f>
        <v>4.0666916791718543E+91</v>
      </c>
      <c r="QFV25" s="369"/>
      <c r="QFW25" s="369">
        <f t="shared" ref="QFW25" si="5832">QFU25*$C$25</f>
        <v>4.2090258879428686E+91</v>
      </c>
      <c r="QFX25" s="369"/>
      <c r="QFY25" s="369">
        <f t="shared" ref="QFY25" si="5833">QFW25*$C$25</f>
        <v>4.3563417940208684E+91</v>
      </c>
      <c r="QFZ25" s="369"/>
      <c r="QGA25" s="369">
        <f t="shared" ref="QGA25" si="5834">QFY25*$C$25</f>
        <v>4.5088137568115982E+91</v>
      </c>
      <c r="QGB25" s="369"/>
      <c r="QGC25" s="369">
        <f t="shared" ref="QGC25" si="5835">QGA25*$C$25</f>
        <v>4.6666222383000042E+91</v>
      </c>
      <c r="QGD25" s="369"/>
      <c r="QGE25" s="369">
        <f t="shared" ref="QGE25" si="5836">QGC25*$C$25</f>
        <v>4.8299540166405041E+91</v>
      </c>
      <c r="QGF25" s="369"/>
      <c r="QGG25" s="369">
        <f t="shared" ref="QGG25" si="5837">QGE25*$C$25</f>
        <v>4.9990024072229211E+91</v>
      </c>
      <c r="QGH25" s="369"/>
      <c r="QGI25" s="369">
        <f t="shared" ref="QGI25" si="5838">QGG25*$C$25</f>
        <v>5.1739674914757232E+91</v>
      </c>
      <c r="QGJ25" s="369"/>
      <c r="QGK25" s="369">
        <f t="shared" ref="QGK25" si="5839">QGI25*$C$25</f>
        <v>5.355056353677373E+91</v>
      </c>
      <c r="QGL25" s="369"/>
      <c r="QGM25" s="369">
        <f t="shared" ref="QGM25" si="5840">QGK25*$C$25</f>
        <v>5.5424833260560807E+91</v>
      </c>
      <c r="QGN25" s="369"/>
      <c r="QGO25" s="369">
        <f t="shared" ref="QGO25" si="5841">QGM25*$C$25</f>
        <v>5.7364702424680432E+91</v>
      </c>
      <c r="QGP25" s="369"/>
      <c r="QGQ25" s="369">
        <f t="shared" ref="QGQ25" si="5842">QGO25*$C$25</f>
        <v>5.9372467009544239E+91</v>
      </c>
      <c r="QGR25" s="369"/>
      <c r="QGS25" s="369">
        <f t="shared" ref="QGS25" si="5843">QGQ25*$C$25</f>
        <v>6.1450503354878283E+91</v>
      </c>
      <c r="QGT25" s="369"/>
      <c r="QGU25" s="369">
        <f t="shared" ref="QGU25" si="5844">QGS25*$C$25</f>
        <v>6.360127097229902E+91</v>
      </c>
      <c r="QGV25" s="369"/>
      <c r="QGW25" s="369">
        <f t="shared" ref="QGW25" si="5845">QGU25*$C$25</f>
        <v>6.5827315456329475E+91</v>
      </c>
      <c r="QGX25" s="369"/>
      <c r="QGY25" s="369">
        <f t="shared" ref="QGY25" si="5846">QGW25*$C$25</f>
        <v>6.8131271497300995E+91</v>
      </c>
      <c r="QGZ25" s="369"/>
      <c r="QHA25" s="369">
        <f t="shared" ref="QHA25" si="5847">QGY25*$C$25</f>
        <v>7.0515865999706528E+91</v>
      </c>
      <c r="QHB25" s="369"/>
      <c r="QHC25" s="369">
        <f t="shared" ref="QHC25" si="5848">QHA25*$C$25</f>
        <v>7.2983921309696252E+91</v>
      </c>
      <c r="QHD25" s="369"/>
      <c r="QHE25" s="369">
        <f t="shared" ref="QHE25" si="5849">QHC25*$C$25</f>
        <v>7.5538358555535619E+91</v>
      </c>
      <c r="QHF25" s="369"/>
      <c r="QHG25" s="369">
        <f t="shared" ref="QHG25" si="5850">QHE25*$C$25</f>
        <v>7.8182201104979358E+91</v>
      </c>
      <c r="QHH25" s="369"/>
      <c r="QHI25" s="369">
        <f t="shared" ref="QHI25" si="5851">QHG25*$C$25</f>
        <v>8.0918578143653636E+91</v>
      </c>
      <c r="QHJ25" s="369"/>
      <c r="QHK25" s="369">
        <f t="shared" ref="QHK25" si="5852">QHI25*$C$25</f>
        <v>8.3750728378681502E+91</v>
      </c>
      <c r="QHL25" s="369"/>
      <c r="QHM25" s="369">
        <f t="shared" ref="QHM25" si="5853">QHK25*$C$25</f>
        <v>8.6682003871935354E+91</v>
      </c>
      <c r="QHN25" s="369"/>
      <c r="QHO25" s="369">
        <f t="shared" ref="QHO25" si="5854">QHM25*$C$25</f>
        <v>8.9715874007453088E+91</v>
      </c>
      <c r="QHP25" s="369"/>
      <c r="QHQ25" s="369">
        <f t="shared" ref="QHQ25" si="5855">QHO25*$C$25</f>
        <v>9.2855929597713935E+91</v>
      </c>
      <c r="QHR25" s="369"/>
      <c r="QHS25" s="369">
        <f t="shared" ref="QHS25" si="5856">QHQ25*$C$25</f>
        <v>9.6105887133633917E+91</v>
      </c>
      <c r="QHT25" s="369"/>
      <c r="QHU25" s="369">
        <f t="shared" ref="QHU25" si="5857">QHS25*$C$25</f>
        <v>9.9469593183311095E+91</v>
      </c>
      <c r="QHV25" s="369"/>
      <c r="QHW25" s="369">
        <f t="shared" ref="QHW25" si="5858">QHU25*$C$25</f>
        <v>1.0295102894472698E+92</v>
      </c>
      <c r="QHX25" s="369"/>
      <c r="QHY25" s="369">
        <f t="shared" ref="QHY25" si="5859">QHW25*$C$25</f>
        <v>1.0655431495779242E+92</v>
      </c>
      <c r="QHZ25" s="369"/>
      <c r="QIA25" s="369">
        <f t="shared" ref="QIA25" si="5860">QHY25*$C$25</f>
        <v>1.1028371598131514E+92</v>
      </c>
      <c r="QIB25" s="369"/>
      <c r="QIC25" s="369">
        <f t="shared" ref="QIC25" si="5861">QIA25*$C$25</f>
        <v>1.1414364604066117E+92</v>
      </c>
      <c r="QID25" s="369"/>
      <c r="QIE25" s="369">
        <f t="shared" ref="QIE25" si="5862">QIC25*$C$25</f>
        <v>1.181386736520843E+92</v>
      </c>
      <c r="QIF25" s="369"/>
      <c r="QIG25" s="369">
        <f t="shared" ref="QIG25" si="5863">QIE25*$C$25</f>
        <v>1.2227352722990724E+92</v>
      </c>
      <c r="QIH25" s="369"/>
      <c r="QII25" s="369">
        <f t="shared" ref="QII25" si="5864">QIG25*$C$25</f>
        <v>1.2655310068295399E+92</v>
      </c>
      <c r="QIJ25" s="369"/>
      <c r="QIK25" s="369">
        <f t="shared" ref="QIK25" si="5865">QII25*$C$25</f>
        <v>1.3098245920685738E+92</v>
      </c>
      <c r="QIL25" s="369"/>
      <c r="QIM25" s="369">
        <f t="shared" ref="QIM25" si="5866">QIK25*$C$25</f>
        <v>1.3556684527909737E+92</v>
      </c>
      <c r="QIN25" s="369"/>
      <c r="QIO25" s="369">
        <f t="shared" ref="QIO25" si="5867">QIM25*$C$25</f>
        <v>1.4031168486386578E+92</v>
      </c>
      <c r="QIP25" s="369"/>
      <c r="QIQ25" s="369">
        <f t="shared" ref="QIQ25" si="5868">QIO25*$C$25</f>
        <v>1.4522259383410107E+92</v>
      </c>
      <c r="QIR25" s="369"/>
      <c r="QIS25" s="369">
        <f t="shared" ref="QIS25" si="5869">QIQ25*$C$25</f>
        <v>1.503053846182946E+92</v>
      </c>
      <c r="QIT25" s="369"/>
      <c r="QIU25" s="369">
        <f t="shared" ref="QIU25" si="5870">QIS25*$C$25</f>
        <v>1.5556607307993488E+92</v>
      </c>
      <c r="QIV25" s="369"/>
      <c r="QIW25" s="369">
        <f t="shared" ref="QIW25" si="5871">QIU25*$C$25</f>
        <v>1.610108856377326E+92</v>
      </c>
      <c r="QIX25" s="369"/>
      <c r="QIY25" s="369">
        <f t="shared" ref="QIY25" si="5872">QIW25*$C$25</f>
        <v>1.6664626663505323E+92</v>
      </c>
      <c r="QIZ25" s="369"/>
      <c r="QJA25" s="369">
        <f t="shared" ref="QJA25" si="5873">QIY25*$C$25</f>
        <v>1.7247888596728009E+92</v>
      </c>
      <c r="QJB25" s="369"/>
      <c r="QJC25" s="369">
        <f t="shared" ref="QJC25" si="5874">QJA25*$C$25</f>
        <v>1.7851564697613488E+92</v>
      </c>
      <c r="QJD25" s="369"/>
      <c r="QJE25" s="369">
        <f t="shared" ref="QJE25" si="5875">QJC25*$C$25</f>
        <v>1.847636946202996E+92</v>
      </c>
      <c r="QJF25" s="369"/>
      <c r="QJG25" s="369">
        <f t="shared" ref="QJG25" si="5876">QJE25*$C$25</f>
        <v>1.9123042393201007E+92</v>
      </c>
      <c r="QJH25" s="369"/>
      <c r="QJI25" s="369">
        <f t="shared" ref="QJI25" si="5877">QJG25*$C$25</f>
        <v>1.979234887696304E+92</v>
      </c>
      <c r="QJJ25" s="369"/>
      <c r="QJK25" s="369">
        <f t="shared" ref="QJK25" si="5878">QJI25*$C$25</f>
        <v>2.0485081087656744E+92</v>
      </c>
      <c r="QJL25" s="369"/>
      <c r="QJM25" s="369">
        <f t="shared" ref="QJM25" si="5879">QJK25*$C$25</f>
        <v>2.1202058925724728E+92</v>
      </c>
      <c r="QJN25" s="369"/>
      <c r="QJO25" s="369">
        <f t="shared" ref="QJO25" si="5880">QJM25*$C$25</f>
        <v>2.1944130988125092E+92</v>
      </c>
      <c r="QJP25" s="369"/>
      <c r="QJQ25" s="369">
        <f t="shared" ref="QJQ25" si="5881">QJO25*$C$25</f>
        <v>2.2712175572709469E+92</v>
      </c>
      <c r="QJR25" s="369"/>
      <c r="QJS25" s="369">
        <f t="shared" ref="QJS25" si="5882">QJQ25*$C$25</f>
        <v>2.3507101717754298E+92</v>
      </c>
      <c r="QJT25" s="369"/>
      <c r="QJU25" s="369">
        <f t="shared" ref="QJU25" si="5883">QJS25*$C$25</f>
        <v>2.4329850277875696E+92</v>
      </c>
      <c r="QJV25" s="369"/>
      <c r="QJW25" s="369">
        <f t="shared" ref="QJW25" si="5884">QJU25*$C$25</f>
        <v>2.5181395037601345E+92</v>
      </c>
      <c r="QJX25" s="369"/>
      <c r="QJY25" s="369">
        <f t="shared" ref="QJY25" si="5885">QJW25*$C$25</f>
        <v>2.606274386391739E+92</v>
      </c>
      <c r="QJZ25" s="369"/>
      <c r="QKA25" s="369">
        <f t="shared" ref="QKA25" si="5886">QJY25*$C$25</f>
        <v>2.6974939899154494E+92</v>
      </c>
      <c r="QKB25" s="369"/>
      <c r="QKC25" s="369">
        <f t="shared" ref="QKC25" si="5887">QKA25*$C$25</f>
        <v>2.7919062795624899E+92</v>
      </c>
      <c r="QKD25" s="369"/>
      <c r="QKE25" s="369">
        <f t="shared" ref="QKE25" si="5888">QKC25*$C$25</f>
        <v>2.889622999347177E+92</v>
      </c>
      <c r="QKF25" s="369"/>
      <c r="QKG25" s="369">
        <f t="shared" ref="QKG25" si="5889">QKE25*$C$25</f>
        <v>2.9907598043243279E+92</v>
      </c>
      <c r="QKH25" s="369"/>
      <c r="QKI25" s="369">
        <f t="shared" ref="QKI25" si="5890">QKG25*$C$25</f>
        <v>3.0954363974756793E+92</v>
      </c>
      <c r="QKJ25" s="369"/>
      <c r="QKK25" s="369">
        <f t="shared" ref="QKK25" si="5891">QKI25*$C$25</f>
        <v>3.203776671387328E+92</v>
      </c>
      <c r="QKL25" s="369"/>
      <c r="QKM25" s="369">
        <f t="shared" ref="QKM25" si="5892">QKK25*$C$25</f>
        <v>3.3159088548858841E+92</v>
      </c>
      <c r="QKN25" s="369"/>
      <c r="QKO25" s="369">
        <f t="shared" ref="QKO25" si="5893">QKM25*$C$25</f>
        <v>3.4319656648068895E+92</v>
      </c>
      <c r="QKP25" s="369"/>
      <c r="QKQ25" s="369">
        <f t="shared" ref="QKQ25" si="5894">QKO25*$C$25</f>
        <v>3.5520844630751304E+92</v>
      </c>
      <c r="QKR25" s="369"/>
      <c r="QKS25" s="369">
        <f t="shared" ref="QKS25" si="5895">QKQ25*$C$25</f>
        <v>3.6764074192827595E+92</v>
      </c>
      <c r="QKT25" s="369"/>
      <c r="QKU25" s="369">
        <f t="shared" ref="QKU25" si="5896">QKS25*$C$25</f>
        <v>3.8050816789576556E+92</v>
      </c>
      <c r="QKV25" s="369"/>
      <c r="QKW25" s="369">
        <f t="shared" ref="QKW25" si="5897">QKU25*$C$25</f>
        <v>3.9382595377211732E+92</v>
      </c>
      <c r="QKX25" s="369"/>
      <c r="QKY25" s="369">
        <f t="shared" ref="QKY25" si="5898">QKW25*$C$25</f>
        <v>4.0760986215414139E+92</v>
      </c>
      <c r="QKZ25" s="369"/>
      <c r="QLA25" s="369">
        <f t="shared" ref="QLA25" si="5899">QKY25*$C$25</f>
        <v>4.2187620732953632E+92</v>
      </c>
      <c r="QLB25" s="369"/>
      <c r="QLC25" s="369">
        <f t="shared" ref="QLC25" si="5900">QLA25*$C$25</f>
        <v>4.3664187458607007E+92</v>
      </c>
      <c r="QLD25" s="369"/>
      <c r="QLE25" s="369">
        <f t="shared" ref="QLE25" si="5901">QLC25*$C$25</f>
        <v>4.5192434019658248E+92</v>
      </c>
      <c r="QLF25" s="369"/>
      <c r="QLG25" s="369">
        <f t="shared" ref="QLG25" si="5902">QLE25*$C$25</f>
        <v>4.6774169210346281E+92</v>
      </c>
      <c r="QLH25" s="369"/>
      <c r="QLI25" s="369">
        <f t="shared" ref="QLI25" si="5903">QLG25*$C$25</f>
        <v>4.8411265132708398E+92</v>
      </c>
      <c r="QLJ25" s="369"/>
      <c r="QLK25" s="369">
        <f t="shared" ref="QLK25" si="5904">QLI25*$C$25</f>
        <v>5.0105659412353189E+92</v>
      </c>
      <c r="QLL25" s="369"/>
      <c r="QLM25" s="369">
        <f t="shared" ref="QLM25" si="5905">QLK25*$C$25</f>
        <v>5.1859357491785547E+92</v>
      </c>
      <c r="QLN25" s="369"/>
      <c r="QLO25" s="369">
        <f t="shared" ref="QLO25" si="5906">QLM25*$C$25</f>
        <v>5.3674435003998036E+92</v>
      </c>
      <c r="QLP25" s="369"/>
      <c r="QLQ25" s="369">
        <f t="shared" ref="QLQ25" si="5907">QLO25*$C$25</f>
        <v>5.5553040229137968E+92</v>
      </c>
      <c r="QLR25" s="369"/>
      <c r="QLS25" s="369">
        <f t="shared" ref="QLS25" si="5908">QLQ25*$C$25</f>
        <v>5.7497396637157793E+92</v>
      </c>
      <c r="QLT25" s="369"/>
      <c r="QLU25" s="369">
        <f t="shared" ref="QLU25" si="5909">QLS25*$C$25</f>
        <v>5.9509805519458312E+92</v>
      </c>
      <c r="QLV25" s="369"/>
      <c r="QLW25" s="369">
        <f t="shared" ref="QLW25" si="5910">QLU25*$C$25</f>
        <v>6.1592648712639352E+92</v>
      </c>
      <c r="QLX25" s="369"/>
      <c r="QLY25" s="369">
        <f t="shared" ref="QLY25" si="5911">QLW25*$C$25</f>
        <v>6.374839141758173E+92</v>
      </c>
      <c r="QLZ25" s="369"/>
      <c r="QMA25" s="369">
        <f t="shared" ref="QMA25" si="5912">QLY25*$C$25</f>
        <v>6.5979585117197088E+92</v>
      </c>
      <c r="QMB25" s="369"/>
      <c r="QMC25" s="369">
        <f t="shared" ref="QMC25" si="5913">QMA25*$C$25</f>
        <v>6.8288870596298984E+92</v>
      </c>
      <c r="QMD25" s="369"/>
      <c r="QME25" s="369">
        <f t="shared" ref="QME25" si="5914">QMC25*$C$25</f>
        <v>7.0678981067169439E+92</v>
      </c>
      <c r="QMF25" s="369"/>
      <c r="QMG25" s="369">
        <f t="shared" ref="QMG25" si="5915">QME25*$C$25</f>
        <v>7.3152745404520363E+92</v>
      </c>
      <c r="QMH25" s="369"/>
      <c r="QMI25" s="369">
        <f t="shared" ref="QMI25" si="5916">QMG25*$C$25</f>
        <v>7.5713091493678565E+92</v>
      </c>
      <c r="QMJ25" s="369"/>
      <c r="QMK25" s="369">
        <f t="shared" ref="QMK25" si="5917">QMI25*$C$25</f>
        <v>7.836304969595731E+92</v>
      </c>
      <c r="QML25" s="369"/>
      <c r="QMM25" s="369">
        <f t="shared" ref="QMM25" si="5918">QMK25*$C$25</f>
        <v>8.1105756435315811E+92</v>
      </c>
      <c r="QMN25" s="369"/>
      <c r="QMO25" s="369">
        <f t="shared" ref="QMO25" si="5919">QMM25*$C$25</f>
        <v>8.3944457910551862E+92</v>
      </c>
      <c r="QMP25" s="369"/>
      <c r="QMQ25" s="369">
        <f t="shared" ref="QMQ25" si="5920">QMO25*$C$25</f>
        <v>8.6882513937421166E+92</v>
      </c>
      <c r="QMR25" s="369"/>
      <c r="QMS25" s="369">
        <f t="shared" ref="QMS25" si="5921">QMQ25*$C$25</f>
        <v>8.9923401925230895E+92</v>
      </c>
      <c r="QMT25" s="369"/>
      <c r="QMU25" s="369">
        <f t="shared" ref="QMU25" si="5922">QMS25*$C$25</f>
        <v>9.3070720992613972E+92</v>
      </c>
      <c r="QMV25" s="369"/>
      <c r="QMW25" s="369">
        <f t="shared" ref="QMW25" si="5923">QMU25*$C$25</f>
        <v>9.6328196227355456E+92</v>
      </c>
      <c r="QMX25" s="369"/>
      <c r="QMY25" s="369">
        <f t="shared" ref="QMY25" si="5924">QMW25*$C$25</f>
        <v>9.9699683095312884E+92</v>
      </c>
      <c r="QMZ25" s="369"/>
      <c r="QNA25" s="369">
        <f t="shared" ref="QNA25" si="5925">QMY25*$C$25</f>
        <v>1.0318917200364883E+93</v>
      </c>
      <c r="QNB25" s="369"/>
      <c r="QNC25" s="369">
        <f t="shared" ref="QNC25" si="5926">QNA25*$C$25</f>
        <v>1.0680079302377653E+93</v>
      </c>
      <c r="QND25" s="369"/>
      <c r="QNE25" s="369">
        <f t="shared" ref="QNE25" si="5927">QNC25*$C$25</f>
        <v>1.105388207796087E+93</v>
      </c>
      <c r="QNF25" s="369"/>
      <c r="QNG25" s="369">
        <f t="shared" ref="QNG25" si="5928">QNE25*$C$25</f>
        <v>1.1440767950689499E+93</v>
      </c>
      <c r="QNH25" s="369"/>
      <c r="QNI25" s="369">
        <f t="shared" ref="QNI25" si="5929">QNG25*$C$25</f>
        <v>1.184119482896363E+93</v>
      </c>
      <c r="QNJ25" s="369"/>
      <c r="QNK25" s="369">
        <f t="shared" ref="QNK25" si="5930">QNI25*$C$25</f>
        <v>1.2255636647977355E+93</v>
      </c>
      <c r="QNL25" s="369"/>
      <c r="QNM25" s="369">
        <f t="shared" ref="QNM25" si="5931">QNK25*$C$25</f>
        <v>1.2684583930656563E+93</v>
      </c>
      <c r="QNN25" s="369"/>
      <c r="QNO25" s="369">
        <f t="shared" ref="QNO25" si="5932">QNM25*$C$25</f>
        <v>1.3128544368229541E+93</v>
      </c>
      <c r="QNP25" s="369"/>
      <c r="QNQ25" s="369">
        <f t="shared" ref="QNQ25" si="5933">QNO25*$C$25</f>
        <v>1.3588043421117572E+93</v>
      </c>
      <c r="QNR25" s="369"/>
      <c r="QNS25" s="369">
        <f t="shared" ref="QNS25" si="5934">QNQ25*$C$25</f>
        <v>1.4063624940856686E+93</v>
      </c>
      <c r="QNT25" s="369"/>
      <c r="QNU25" s="369">
        <f t="shared" ref="QNU25" si="5935">QNS25*$C$25</f>
        <v>1.4555851813786668E+93</v>
      </c>
      <c r="QNV25" s="369"/>
      <c r="QNW25" s="369">
        <f t="shared" ref="QNW25" si="5936">QNU25*$C$25</f>
        <v>1.5065306627269201E+93</v>
      </c>
      <c r="QNX25" s="369"/>
      <c r="QNY25" s="369">
        <f t="shared" ref="QNY25" si="5937">QNW25*$C$25</f>
        <v>1.5592592359223621E+93</v>
      </c>
      <c r="QNZ25" s="369"/>
      <c r="QOA25" s="369">
        <f t="shared" ref="QOA25" si="5938">QNY25*$C$25</f>
        <v>1.6138333091796447E+93</v>
      </c>
      <c r="QOB25" s="369"/>
      <c r="QOC25" s="369">
        <f t="shared" ref="QOC25" si="5939">QOA25*$C$25</f>
        <v>1.670317475000932E+93</v>
      </c>
      <c r="QOD25" s="369"/>
      <c r="QOE25" s="369">
        <f t="shared" ref="QOE25" si="5940">QOC25*$C$25</f>
        <v>1.7287785866259645E+93</v>
      </c>
      <c r="QOF25" s="369"/>
      <c r="QOG25" s="369">
        <f t="shared" ref="QOG25" si="5941">QOE25*$C$25</f>
        <v>1.789285837157873E+93</v>
      </c>
      <c r="QOH25" s="369"/>
      <c r="QOI25" s="369">
        <f t="shared" ref="QOI25" si="5942">QOG25*$C$25</f>
        <v>1.8519108414583984E+93</v>
      </c>
      <c r="QOJ25" s="369"/>
      <c r="QOK25" s="369">
        <f t="shared" ref="QOK25" si="5943">QOI25*$C$25</f>
        <v>1.9167277209094423E+93</v>
      </c>
      <c r="QOL25" s="369"/>
      <c r="QOM25" s="369">
        <f t="shared" ref="QOM25" si="5944">QOK25*$C$25</f>
        <v>1.9838131911412727E+93</v>
      </c>
      <c r="QON25" s="369"/>
      <c r="QOO25" s="369">
        <f t="shared" ref="QOO25" si="5945">QOM25*$C$25</f>
        <v>2.053246652831217E+93</v>
      </c>
      <c r="QOP25" s="369"/>
      <c r="QOQ25" s="369">
        <f t="shared" ref="QOQ25" si="5946">QOO25*$C$25</f>
        <v>2.1251102856803094E+93</v>
      </c>
      <c r="QOR25" s="369"/>
      <c r="QOS25" s="369">
        <f t="shared" ref="QOS25" si="5947">QOQ25*$C$25</f>
        <v>2.19948914567912E+93</v>
      </c>
      <c r="QOT25" s="369"/>
      <c r="QOU25" s="369">
        <f t="shared" ref="QOU25" si="5948">QOS25*$C$25</f>
        <v>2.2764712657778889E+93</v>
      </c>
      <c r="QOV25" s="369"/>
      <c r="QOW25" s="369">
        <f t="shared" ref="QOW25" si="5949">QOU25*$C$25</f>
        <v>2.3561477600801147E+93</v>
      </c>
      <c r="QOX25" s="369"/>
      <c r="QOY25" s="369">
        <f t="shared" ref="QOY25" si="5950">QOW25*$C$25</f>
        <v>2.4386129316829183E+93</v>
      </c>
      <c r="QOZ25" s="369"/>
      <c r="QPA25" s="369">
        <f t="shared" ref="QPA25" si="5951">QOY25*$C$25</f>
        <v>2.5239643842918202E+93</v>
      </c>
      <c r="QPB25" s="369"/>
      <c r="QPC25" s="369">
        <f t="shared" ref="QPC25" si="5952">QPA25*$C$25</f>
        <v>2.6123031377420338E+93</v>
      </c>
      <c r="QPD25" s="369"/>
      <c r="QPE25" s="369">
        <f t="shared" ref="QPE25" si="5953">QPC25*$C$25</f>
        <v>2.7037337475630049E+93</v>
      </c>
      <c r="QPF25" s="369"/>
      <c r="QPG25" s="369">
        <f t="shared" ref="QPG25" si="5954">QPE25*$C$25</f>
        <v>2.7983644287277097E+93</v>
      </c>
      <c r="QPH25" s="369"/>
      <c r="QPI25" s="369">
        <f t="shared" ref="QPI25" si="5955">QPG25*$C$25</f>
        <v>2.8963071837331794E+93</v>
      </c>
      <c r="QPJ25" s="369"/>
      <c r="QPK25" s="369">
        <f t="shared" ref="QPK25" si="5956">QPI25*$C$25</f>
        <v>2.9976779351638407E+93</v>
      </c>
      <c r="QPL25" s="369"/>
      <c r="QPM25" s="369">
        <f t="shared" ref="QPM25" si="5957">QPK25*$C$25</f>
        <v>3.1025966628945751E+93</v>
      </c>
      <c r="QPN25" s="369"/>
      <c r="QPO25" s="369">
        <f t="shared" ref="QPO25" si="5958">QPM25*$C$25</f>
        <v>3.2111875460958847E+93</v>
      </c>
      <c r="QPP25" s="369"/>
      <c r="QPQ25" s="369">
        <f t="shared" ref="QPQ25" si="5959">QPO25*$C$25</f>
        <v>3.3235791102092404E+93</v>
      </c>
      <c r="QPR25" s="369"/>
      <c r="QPS25" s="369">
        <f t="shared" ref="QPS25" si="5960">QPQ25*$C$25</f>
        <v>3.4399043790665635E+93</v>
      </c>
      <c r="QPT25" s="369"/>
      <c r="QPU25" s="369">
        <f t="shared" ref="QPU25" si="5961">QPS25*$C$25</f>
        <v>3.560301032333893E+93</v>
      </c>
      <c r="QPV25" s="369"/>
      <c r="QPW25" s="369">
        <f t="shared" ref="QPW25" si="5962">QPU25*$C$25</f>
        <v>3.6849115684655791E+93</v>
      </c>
      <c r="QPX25" s="369"/>
      <c r="QPY25" s="369">
        <f t="shared" ref="QPY25" si="5963">QPW25*$C$25</f>
        <v>3.8138834733618739E+93</v>
      </c>
      <c r="QPZ25" s="369"/>
      <c r="QQA25" s="369">
        <f t="shared" ref="QQA25" si="5964">QPY25*$C$25</f>
        <v>3.9473693949295394E+93</v>
      </c>
      <c r="QQB25" s="369"/>
      <c r="QQC25" s="369">
        <f t="shared" ref="QQC25" si="5965">QQA25*$C$25</f>
        <v>4.0855273237520728E+93</v>
      </c>
      <c r="QQD25" s="369"/>
      <c r="QQE25" s="369">
        <f t="shared" ref="QQE25" si="5966">QQC25*$C$25</f>
        <v>4.2285207800833951E+93</v>
      </c>
      <c r="QQF25" s="369"/>
      <c r="QQG25" s="369">
        <f t="shared" ref="QQG25" si="5967">QQE25*$C$25</f>
        <v>4.3765190073863135E+93</v>
      </c>
      <c r="QQH25" s="369"/>
      <c r="QQI25" s="369">
        <f t="shared" ref="QQI25" si="5968">QQG25*$C$25</f>
        <v>4.5296971726448341E+93</v>
      </c>
      <c r="QQJ25" s="369"/>
      <c r="QQK25" s="369">
        <f t="shared" ref="QQK25" si="5969">QQI25*$C$25</f>
        <v>4.6882365736874034E+93</v>
      </c>
      <c r="QQL25" s="369"/>
      <c r="QQM25" s="369">
        <f t="shared" ref="QQM25" si="5970">QQK25*$C$25</f>
        <v>4.8523248537664619E+93</v>
      </c>
      <c r="QQN25" s="369"/>
      <c r="QQO25" s="369">
        <f t="shared" ref="QQO25" si="5971">QQM25*$C$25</f>
        <v>5.022156223648288E+93</v>
      </c>
      <c r="QQP25" s="369"/>
      <c r="QQQ25" s="369">
        <f t="shared" ref="QQQ25" si="5972">QQO25*$C$25</f>
        <v>5.1979316914759781E+93</v>
      </c>
      <c r="QQR25" s="369"/>
      <c r="QQS25" s="369">
        <f t="shared" ref="QQS25" si="5973">QQQ25*$C$25</f>
        <v>5.3798593006776373E+93</v>
      </c>
      <c r="QQT25" s="369"/>
      <c r="QQU25" s="369">
        <f t="shared" ref="QQU25" si="5974">QQS25*$C$25</f>
        <v>5.568154376201354E+93</v>
      </c>
      <c r="QQV25" s="369"/>
      <c r="QQW25" s="369">
        <f t="shared" ref="QQW25" si="5975">QQU25*$C$25</f>
        <v>5.7630397793684007E+93</v>
      </c>
      <c r="QQX25" s="369"/>
      <c r="QQY25" s="369">
        <f t="shared" ref="QQY25" si="5976">QQW25*$C$25</f>
        <v>5.9647461716462941E+93</v>
      </c>
      <c r="QQZ25" s="369"/>
      <c r="QRA25" s="369">
        <f t="shared" ref="QRA25" si="5977">QQY25*$C$25</f>
        <v>6.1735122876539142E+93</v>
      </c>
      <c r="QRB25" s="369"/>
      <c r="QRC25" s="369">
        <f t="shared" ref="QRC25" si="5978">QRA25*$C$25</f>
        <v>6.3895852177218005E+93</v>
      </c>
      <c r="QRD25" s="369"/>
      <c r="QRE25" s="369">
        <f t="shared" ref="QRE25" si="5979">QRC25*$C$25</f>
        <v>6.6132207003420628E+93</v>
      </c>
      <c r="QRF25" s="369"/>
      <c r="QRG25" s="369">
        <f t="shared" ref="QRG25" si="5980">QRE25*$C$25</f>
        <v>6.8446834248540343E+93</v>
      </c>
      <c r="QRH25" s="369"/>
      <c r="QRI25" s="369">
        <f t="shared" ref="QRI25" si="5981">QRG25*$C$25</f>
        <v>7.0842473447239246E+93</v>
      </c>
      <c r="QRJ25" s="369"/>
      <c r="QRK25" s="369">
        <f t="shared" ref="QRK25" si="5982">QRI25*$C$25</f>
        <v>7.3321960017892617E+93</v>
      </c>
      <c r="QRL25" s="369"/>
      <c r="QRM25" s="369">
        <f t="shared" ref="QRM25" si="5983">QRK25*$C$25</f>
        <v>7.5888228618518857E+93</v>
      </c>
      <c r="QRN25" s="369"/>
      <c r="QRO25" s="369">
        <f t="shared" ref="QRO25" si="5984">QRM25*$C$25</f>
        <v>7.8544316620167012E+93</v>
      </c>
      <c r="QRP25" s="369"/>
      <c r="QRQ25" s="369">
        <f t="shared" ref="QRQ25" si="5985">QRO25*$C$25</f>
        <v>8.129336770187285E+93</v>
      </c>
      <c r="QRR25" s="369"/>
      <c r="QRS25" s="369">
        <f t="shared" ref="QRS25" si="5986">QRQ25*$C$25</f>
        <v>8.4138635571438399E+93</v>
      </c>
      <c r="QRT25" s="369"/>
      <c r="QRU25" s="369">
        <f t="shared" ref="QRU25" si="5987">QRS25*$C$25</f>
        <v>8.7083487816438737E+93</v>
      </c>
      <c r="QRV25" s="369"/>
      <c r="QRW25" s="369">
        <f t="shared" ref="QRW25" si="5988">QRU25*$C$25</f>
        <v>9.0131409890014095E+93</v>
      </c>
      <c r="QRX25" s="369"/>
      <c r="QRY25" s="369">
        <f t="shared" ref="QRY25" si="5989">QRW25*$C$25</f>
        <v>9.328600923616459E+93</v>
      </c>
      <c r="QRZ25" s="369"/>
      <c r="QSA25" s="369">
        <f t="shared" ref="QSA25" si="5990">QRY25*$C$25</f>
        <v>9.6551019559430338E+93</v>
      </c>
      <c r="QSB25" s="369"/>
      <c r="QSC25" s="369">
        <f t="shared" ref="QSC25" si="5991">QSA25*$C$25</f>
        <v>9.9930305244010389E+93</v>
      </c>
      <c r="QSD25" s="369"/>
      <c r="QSE25" s="369">
        <f t="shared" ref="QSE25" si="5992">QSC25*$C$25</f>
        <v>1.0342786592755075E+94</v>
      </c>
      <c r="QSF25" s="369"/>
      <c r="QSG25" s="369">
        <f t="shared" ref="QSG25" si="5993">QSE25*$C$25</f>
        <v>1.0704784123501502E+94</v>
      </c>
      <c r="QSH25" s="369"/>
      <c r="QSI25" s="369">
        <f t="shared" ref="QSI25" si="5994">QSG25*$C$25</f>
        <v>1.1079451567824054E+94</v>
      </c>
      <c r="QSJ25" s="369"/>
      <c r="QSK25" s="369">
        <f t="shared" ref="QSK25" si="5995">QSI25*$C$25</f>
        <v>1.1467232372697895E+94</v>
      </c>
      <c r="QSL25" s="369"/>
      <c r="QSM25" s="369">
        <f t="shared" ref="QSM25" si="5996">QSK25*$C$25</f>
        <v>1.186858550574232E+94</v>
      </c>
      <c r="QSN25" s="369"/>
      <c r="QSO25" s="369">
        <f t="shared" ref="QSO25" si="5997">QSM25*$C$25</f>
        <v>1.22839859984433E+94</v>
      </c>
      <c r="QSP25" s="369"/>
      <c r="QSQ25" s="369">
        <f t="shared" ref="QSQ25" si="5998">QSO25*$C$25</f>
        <v>1.2713925508388814E+94</v>
      </c>
      <c r="QSR25" s="369"/>
      <c r="QSS25" s="369">
        <f t="shared" ref="QSS25" si="5999">QSQ25*$C$25</f>
        <v>1.3158912901182422E+94</v>
      </c>
      <c r="QST25" s="369"/>
      <c r="QSU25" s="369">
        <f t="shared" ref="QSU25" si="6000">QSS25*$C$25</f>
        <v>1.3619474852723805E+94</v>
      </c>
      <c r="QSV25" s="369"/>
      <c r="QSW25" s="369">
        <f t="shared" ref="QSW25" si="6001">QSU25*$C$25</f>
        <v>1.4096156472569137E+94</v>
      </c>
      <c r="QSX25" s="369"/>
      <c r="QSY25" s="369">
        <f t="shared" ref="QSY25" si="6002">QSW25*$C$25</f>
        <v>1.4589521949109056E+94</v>
      </c>
      <c r="QSZ25" s="369"/>
      <c r="QTA25" s="369">
        <f t="shared" ref="QTA25" si="6003">QSY25*$C$25</f>
        <v>1.5100155217327872E+94</v>
      </c>
      <c r="QTB25" s="369"/>
      <c r="QTC25" s="369">
        <f t="shared" ref="QTC25" si="6004">QTA25*$C$25</f>
        <v>1.5628660649934347E+94</v>
      </c>
      <c r="QTD25" s="369"/>
      <c r="QTE25" s="369">
        <f t="shared" ref="QTE25" si="6005">QTC25*$C$25</f>
        <v>1.6175663772682048E+94</v>
      </c>
      <c r="QTF25" s="369"/>
      <c r="QTG25" s="369">
        <f t="shared" ref="QTG25" si="6006">QTE25*$C$25</f>
        <v>1.674181200472592E+94</v>
      </c>
      <c r="QTH25" s="369"/>
      <c r="QTI25" s="369">
        <f t="shared" ref="QTI25" si="6007">QTG25*$C$25</f>
        <v>1.7327775424891324E+94</v>
      </c>
      <c r="QTJ25" s="369"/>
      <c r="QTK25" s="369">
        <f t="shared" ref="QTK25" si="6008">QTI25*$C$25</f>
        <v>1.7934247564762519E+94</v>
      </c>
      <c r="QTL25" s="369"/>
      <c r="QTM25" s="369">
        <f t="shared" ref="QTM25" si="6009">QTK25*$C$25</f>
        <v>1.8561946229529206E+94</v>
      </c>
      <c r="QTN25" s="369"/>
      <c r="QTO25" s="369">
        <f t="shared" ref="QTO25" si="6010">QTM25*$C$25</f>
        <v>1.9211614347562727E+94</v>
      </c>
      <c r="QTP25" s="369"/>
      <c r="QTQ25" s="369">
        <f t="shared" ref="QTQ25" si="6011">QTO25*$C$25</f>
        <v>1.9884020849727421E+94</v>
      </c>
      <c r="QTR25" s="369"/>
      <c r="QTS25" s="369">
        <f t="shared" ref="QTS25" si="6012">QTQ25*$C$25</f>
        <v>2.0579961579467878E+94</v>
      </c>
      <c r="QTT25" s="369"/>
      <c r="QTU25" s="369">
        <f t="shared" ref="QTU25" si="6013">QTS25*$C$25</f>
        <v>2.1300260234749253E+94</v>
      </c>
      <c r="QTV25" s="369"/>
      <c r="QTW25" s="369">
        <f t="shared" ref="QTW25" si="6014">QTU25*$C$25</f>
        <v>2.2045769342965475E+94</v>
      </c>
      <c r="QTX25" s="369"/>
      <c r="QTY25" s="369">
        <f t="shared" ref="QTY25" si="6015">QTW25*$C$25</f>
        <v>2.2817371269969266E+94</v>
      </c>
      <c r="QTZ25" s="369"/>
      <c r="QUA25" s="369">
        <f t="shared" ref="QUA25" si="6016">QTY25*$C$25</f>
        <v>2.3615979264418188E+94</v>
      </c>
      <c r="QUB25" s="369"/>
      <c r="QUC25" s="369">
        <f t="shared" ref="QUC25" si="6017">QUA25*$C$25</f>
        <v>2.4442538538672821E+94</v>
      </c>
      <c r="QUD25" s="369"/>
      <c r="QUE25" s="369">
        <f t="shared" ref="QUE25" si="6018">QUC25*$C$25</f>
        <v>2.5298027387526368E+94</v>
      </c>
      <c r="QUF25" s="369"/>
      <c r="QUG25" s="369">
        <f t="shared" ref="QUG25" si="6019">QUE25*$C$25</f>
        <v>2.6183458346089788E+94</v>
      </c>
      <c r="QUH25" s="369"/>
      <c r="QUI25" s="369">
        <f t="shared" ref="QUI25" si="6020">QUG25*$C$25</f>
        <v>2.7099879388202929E+94</v>
      </c>
      <c r="QUJ25" s="369"/>
      <c r="QUK25" s="369">
        <f t="shared" ref="QUK25" si="6021">QUI25*$C$25</f>
        <v>2.8048375166790028E+94</v>
      </c>
      <c r="QUL25" s="369"/>
      <c r="QUM25" s="369">
        <f t="shared" ref="QUM25" si="6022">QUK25*$C$25</f>
        <v>2.9030068297627677E+94</v>
      </c>
      <c r="QUN25" s="369"/>
      <c r="QUO25" s="369">
        <f t="shared" ref="QUO25" si="6023">QUM25*$C$25</f>
        <v>3.0046120688044643E+94</v>
      </c>
      <c r="QUP25" s="369"/>
      <c r="QUQ25" s="369">
        <f t="shared" ref="QUQ25" si="6024">QUO25*$C$25</f>
        <v>3.1097734912126202E+94</v>
      </c>
      <c r="QUR25" s="369"/>
      <c r="QUS25" s="369">
        <f t="shared" ref="QUS25" si="6025">QUQ25*$C$25</f>
        <v>3.2186155634050618E+94</v>
      </c>
      <c r="QUT25" s="369"/>
      <c r="QUU25" s="369">
        <f t="shared" ref="QUU25" si="6026">QUS25*$C$25</f>
        <v>3.3312671081242388E+94</v>
      </c>
      <c r="QUV25" s="369"/>
      <c r="QUW25" s="369">
        <f t="shared" ref="QUW25" si="6027">QUU25*$C$25</f>
        <v>3.4478614569085869E+94</v>
      </c>
      <c r="QUX25" s="369"/>
      <c r="QUY25" s="369">
        <f t="shared" ref="QUY25" si="6028">QUW25*$C$25</f>
        <v>3.5685366079003871E+94</v>
      </c>
      <c r="QUZ25" s="369"/>
      <c r="QVA25" s="369">
        <f t="shared" ref="QVA25" si="6029">QUY25*$C$25</f>
        <v>3.6934353891769004E+94</v>
      </c>
      <c r="QVB25" s="369"/>
      <c r="QVC25" s="369">
        <f t="shared" ref="QVC25" si="6030">QVA25*$C$25</f>
        <v>3.8227056277980918E+94</v>
      </c>
      <c r="QVD25" s="369"/>
      <c r="QVE25" s="369">
        <f t="shared" ref="QVE25" si="6031">QVC25*$C$25</f>
        <v>3.9565003247710246E+94</v>
      </c>
      <c r="QVF25" s="369"/>
      <c r="QVG25" s="369">
        <f t="shared" ref="QVG25" si="6032">QVE25*$C$25</f>
        <v>4.0949778361380103E+94</v>
      </c>
      <c r="QVH25" s="369"/>
      <c r="QVI25" s="369">
        <f t="shared" ref="QVI25" si="6033">QVG25*$C$25</f>
        <v>4.2383020604028407E+94</v>
      </c>
      <c r="QVJ25" s="369"/>
      <c r="QVK25" s="369">
        <f t="shared" ref="QVK25" si="6034">QVI25*$C$25</f>
        <v>4.3866426325169394E+94</v>
      </c>
      <c r="QVL25" s="369"/>
      <c r="QVM25" s="369">
        <f t="shared" ref="QVM25" si="6035">QVK25*$C$25</f>
        <v>4.5401751246550321E+94</v>
      </c>
      <c r="QVN25" s="369"/>
      <c r="QVO25" s="369">
        <f t="shared" ref="QVO25" si="6036">QVM25*$C$25</f>
        <v>4.6990812540179582E+94</v>
      </c>
      <c r="QVP25" s="369"/>
      <c r="QVQ25" s="369">
        <f t="shared" ref="QVQ25" si="6037">QVO25*$C$25</f>
        <v>4.8635490979085861E+94</v>
      </c>
      <c r="QVR25" s="369"/>
      <c r="QVS25" s="369">
        <f t="shared" ref="QVS25" si="6038">QVQ25*$C$25</f>
        <v>5.0337733163353865E+94</v>
      </c>
      <c r="QVT25" s="369"/>
      <c r="QVU25" s="369">
        <f t="shared" ref="QVU25" si="6039">QVS25*$C$25</f>
        <v>5.2099553824071243E+94</v>
      </c>
      <c r="QVV25" s="369"/>
      <c r="QVW25" s="369">
        <f t="shared" ref="QVW25" si="6040">QVU25*$C$25</f>
        <v>5.3923038207913732E+94</v>
      </c>
      <c r="QVX25" s="369"/>
      <c r="QVY25" s="369">
        <f t="shared" ref="QVY25" si="6041">QVW25*$C$25</f>
        <v>5.5810344545190708E+94</v>
      </c>
      <c r="QVZ25" s="369"/>
      <c r="QWA25" s="369">
        <f t="shared" ref="QWA25" si="6042">QVY25*$C$25</f>
        <v>5.7763706604272377E+94</v>
      </c>
      <c r="QWB25" s="369"/>
      <c r="QWC25" s="369">
        <f t="shared" ref="QWC25" si="6043">QWA25*$C$25</f>
        <v>5.9785436335421907E+94</v>
      </c>
      <c r="QWD25" s="369"/>
      <c r="QWE25" s="369">
        <f t="shared" ref="QWE25" si="6044">QWC25*$C$25</f>
        <v>6.1877926607161666E+94</v>
      </c>
      <c r="QWF25" s="369"/>
      <c r="QWG25" s="369">
        <f t="shared" ref="QWG25" si="6045">QWE25*$C$25</f>
        <v>6.4043654038412322E+94</v>
      </c>
      <c r="QWH25" s="369"/>
      <c r="QWI25" s="369">
        <f t="shared" ref="QWI25" si="6046">QWG25*$C$25</f>
        <v>6.628518192975675E+94</v>
      </c>
      <c r="QWJ25" s="369"/>
      <c r="QWK25" s="369">
        <f t="shared" ref="QWK25" si="6047">QWI25*$C$25</f>
        <v>6.8605163297298228E+94</v>
      </c>
      <c r="QWL25" s="369"/>
      <c r="QWM25" s="369">
        <f t="shared" ref="QWM25" si="6048">QWK25*$C$25</f>
        <v>7.1006344012703654E+94</v>
      </c>
      <c r="QWN25" s="369"/>
      <c r="QWO25" s="369">
        <f t="shared" ref="QWO25" si="6049">QWM25*$C$25</f>
        <v>7.3491566053148271E+94</v>
      </c>
      <c r="QWP25" s="369"/>
      <c r="QWQ25" s="369">
        <f t="shared" ref="QWQ25" si="6050">QWO25*$C$25</f>
        <v>7.6063770865008462E+94</v>
      </c>
      <c r="QWR25" s="369"/>
      <c r="QWS25" s="369">
        <f t="shared" ref="QWS25" si="6051">QWQ25*$C$25</f>
        <v>7.8726002845283746E+94</v>
      </c>
      <c r="QWT25" s="369"/>
      <c r="QWU25" s="369">
        <f t="shared" ref="QWU25" si="6052">QWS25*$C$25</f>
        <v>8.1481412944868668E+94</v>
      </c>
      <c r="QWV25" s="369"/>
      <c r="QWW25" s="369">
        <f t="shared" ref="QWW25" si="6053">QWU25*$C$25</f>
        <v>8.4333262397939069E+94</v>
      </c>
      <c r="QWX25" s="369"/>
      <c r="QWY25" s="369">
        <f t="shared" ref="QWY25" si="6054">QWW25*$C$25</f>
        <v>8.7284926581866937E+94</v>
      </c>
      <c r="QWZ25" s="369"/>
      <c r="QXA25" s="369">
        <f t="shared" ref="QXA25" si="6055">QWY25*$C$25</f>
        <v>9.0339899012232276E+94</v>
      </c>
      <c r="QXB25" s="369"/>
      <c r="QXC25" s="369">
        <f t="shared" ref="QXC25" si="6056">QXA25*$C$25</f>
        <v>9.3501795477660399E+94</v>
      </c>
      <c r="QXD25" s="369"/>
      <c r="QXE25" s="369">
        <f t="shared" ref="QXE25" si="6057">QXC25*$C$25</f>
        <v>9.6774358319378508E+94</v>
      </c>
      <c r="QXF25" s="369"/>
      <c r="QXG25" s="369">
        <f t="shared" ref="QXG25" si="6058">QXE25*$C$25</f>
        <v>1.0016146086055675E+95</v>
      </c>
      <c r="QXH25" s="369"/>
      <c r="QXI25" s="369">
        <f t="shared" ref="QXI25" si="6059">QXG25*$C$25</f>
        <v>1.0366711199067623E+95</v>
      </c>
      <c r="QXJ25" s="369"/>
      <c r="QXK25" s="369">
        <f t="shared" ref="QXK25" si="6060">QXI25*$C$25</f>
        <v>1.072954609103499E+95</v>
      </c>
      <c r="QXL25" s="369"/>
      <c r="QXM25" s="369">
        <f t="shared" ref="QXM25" si="6061">QXK25*$C$25</f>
        <v>1.1105080204221213E+95</v>
      </c>
      <c r="QXN25" s="369"/>
      <c r="QXO25" s="369">
        <f t="shared" ref="QXO25" si="6062">QXM25*$C$25</f>
        <v>1.1493758011368954E+95</v>
      </c>
      <c r="QXP25" s="369"/>
      <c r="QXQ25" s="369">
        <f t="shared" ref="QXQ25" si="6063">QXO25*$C$25</f>
        <v>1.1896039541766867E+95</v>
      </c>
      <c r="QXR25" s="369"/>
      <c r="QXS25" s="369">
        <f t="shared" ref="QXS25" si="6064">QXQ25*$C$25</f>
        <v>1.2312400925728707E+95</v>
      </c>
      <c r="QXT25" s="369"/>
      <c r="QXU25" s="369">
        <f t="shared" ref="QXU25" si="6065">QXS25*$C$25</f>
        <v>1.2743334958129211E+95</v>
      </c>
      <c r="QXV25" s="369"/>
      <c r="QXW25" s="369">
        <f t="shared" ref="QXW25" si="6066">QXU25*$C$25</f>
        <v>1.3189351681663732E+95</v>
      </c>
      <c r="QXX25" s="369"/>
      <c r="QXY25" s="369">
        <f t="shared" ref="QXY25" si="6067">QXW25*$C$25</f>
        <v>1.3650978990521963E+95</v>
      </c>
      <c r="QXZ25" s="369"/>
      <c r="QYA25" s="369">
        <f t="shared" ref="QYA25" si="6068">QXY25*$C$25</f>
        <v>1.412876325519023E+95</v>
      </c>
      <c r="QYB25" s="369"/>
      <c r="QYC25" s="369">
        <f t="shared" ref="QYC25" si="6069">QYA25*$C$25</f>
        <v>1.4623269969121887E+95</v>
      </c>
      <c r="QYD25" s="369"/>
      <c r="QYE25" s="369">
        <f t="shared" ref="QYE25" si="6070">QYC25*$C$25</f>
        <v>1.5135084418041153E+95</v>
      </c>
      <c r="QYF25" s="369"/>
      <c r="QYG25" s="369">
        <f t="shared" ref="QYG25" si="6071">QYE25*$C$25</f>
        <v>1.5664812372672593E+95</v>
      </c>
      <c r="QYH25" s="369"/>
      <c r="QYI25" s="369">
        <f t="shared" ref="QYI25" si="6072">QYG25*$C$25</f>
        <v>1.6213080805716131E+95</v>
      </c>
      <c r="QYJ25" s="369"/>
      <c r="QYK25" s="369">
        <f t="shared" ref="QYK25" si="6073">QYI25*$C$25</f>
        <v>1.6780538633916196E+95</v>
      </c>
      <c r="QYL25" s="369"/>
      <c r="QYM25" s="369">
        <f t="shared" ref="QYM25" si="6074">QYK25*$C$25</f>
        <v>1.7367857486103262E+95</v>
      </c>
      <c r="QYN25" s="369"/>
      <c r="QYO25" s="369">
        <f t="shared" ref="QYO25" si="6075">QYM25*$C$25</f>
        <v>1.7975732498116874E+95</v>
      </c>
      <c r="QYP25" s="369"/>
      <c r="QYQ25" s="369">
        <f t="shared" ref="QYQ25" si="6076">QYO25*$C$25</f>
        <v>1.8604883135550961E+95</v>
      </c>
      <c r="QYR25" s="369"/>
      <c r="QYS25" s="369">
        <f t="shared" ref="QYS25" si="6077">QYQ25*$C$25</f>
        <v>1.9256054045295243E+95</v>
      </c>
      <c r="QYT25" s="369"/>
      <c r="QYU25" s="369">
        <f t="shared" ref="QYU25" si="6078">QYS25*$C$25</f>
        <v>1.9930015936880574E+95</v>
      </c>
      <c r="QYV25" s="369"/>
      <c r="QYW25" s="369">
        <f t="shared" ref="QYW25" si="6079">QYU25*$C$25</f>
        <v>2.0627566494671391E+95</v>
      </c>
      <c r="QYX25" s="369"/>
      <c r="QYY25" s="369">
        <f t="shared" ref="QYY25" si="6080">QYW25*$C$25</f>
        <v>2.1349531321984888E+95</v>
      </c>
      <c r="QYZ25" s="369"/>
      <c r="QZA25" s="369">
        <f t="shared" ref="QZA25" si="6081">QYY25*$C$25</f>
        <v>2.2096764918254358E+95</v>
      </c>
      <c r="QZB25" s="369"/>
      <c r="QZC25" s="369">
        <f t="shared" ref="QZC25" si="6082">QZA25*$C$25</f>
        <v>2.2870151690393258E+95</v>
      </c>
      <c r="QZD25" s="369"/>
      <c r="QZE25" s="369">
        <f t="shared" ref="QZE25" si="6083">QZC25*$C$25</f>
        <v>2.3670606999557019E+95</v>
      </c>
      <c r="QZF25" s="369"/>
      <c r="QZG25" s="369">
        <f t="shared" ref="QZG25" si="6084">QZE25*$C$25</f>
        <v>2.4499078244541512E+95</v>
      </c>
      <c r="QZH25" s="369"/>
      <c r="QZI25" s="369">
        <f t="shared" ref="QZI25" si="6085">QZG25*$C$25</f>
        <v>2.5356545983100462E+95</v>
      </c>
      <c r="QZJ25" s="369"/>
      <c r="QZK25" s="369">
        <f t="shared" ref="QZK25" si="6086">QZI25*$C$25</f>
        <v>2.6244025092508977E+95</v>
      </c>
      <c r="QZL25" s="369"/>
      <c r="QZM25" s="369">
        <f t="shared" ref="QZM25" si="6087">QZK25*$C$25</f>
        <v>2.7162565970746788E+95</v>
      </c>
      <c r="QZN25" s="369"/>
      <c r="QZO25" s="369">
        <f t="shared" ref="QZO25" si="6088">QZM25*$C$25</f>
        <v>2.8113255779722924E+95</v>
      </c>
      <c r="QZP25" s="369"/>
      <c r="QZQ25" s="369">
        <f t="shared" ref="QZQ25" si="6089">QZO25*$C$25</f>
        <v>2.9097219732013221E+95</v>
      </c>
      <c r="QZR25" s="369"/>
      <c r="QZS25" s="369">
        <f t="shared" ref="QZS25" si="6090">QZQ25*$C$25</f>
        <v>3.011562242263368E+95</v>
      </c>
      <c r="QZT25" s="369"/>
      <c r="QZU25" s="369">
        <f t="shared" ref="QZU25" si="6091">QZS25*$C$25</f>
        <v>3.1169669207425855E+95</v>
      </c>
      <c r="QZV25" s="369"/>
      <c r="QZW25" s="369">
        <f t="shared" ref="QZW25" si="6092">QZU25*$C$25</f>
        <v>3.2260607629685758E+95</v>
      </c>
      <c r="QZX25" s="369"/>
      <c r="QZY25" s="369">
        <f t="shared" ref="QZY25" si="6093">QZW25*$C$25</f>
        <v>3.3389728896724757E+95</v>
      </c>
      <c r="QZZ25" s="369"/>
      <c r="RAA25" s="369">
        <f t="shared" ref="RAA25" si="6094">QZY25*$C$25</f>
        <v>3.4558369408110118E+95</v>
      </c>
      <c r="RAB25" s="369"/>
      <c r="RAC25" s="369">
        <f t="shared" ref="RAC25" si="6095">RAA25*$C$25</f>
        <v>3.5767912337393971E+95</v>
      </c>
      <c r="RAD25" s="369"/>
      <c r="RAE25" s="369">
        <f t="shared" ref="RAE25" si="6096">RAC25*$C$25</f>
        <v>3.7019789269202756E+95</v>
      </c>
      <c r="RAF25" s="369"/>
      <c r="RAG25" s="369">
        <f t="shared" ref="RAG25" si="6097">RAE25*$C$25</f>
        <v>3.831548189362485E+95</v>
      </c>
      <c r="RAH25" s="369"/>
      <c r="RAI25" s="369">
        <f t="shared" ref="RAI25" si="6098">RAG25*$C$25</f>
        <v>3.9656523759901716E+95</v>
      </c>
      <c r="RAJ25" s="369"/>
      <c r="RAK25" s="369">
        <f t="shared" ref="RAK25" si="6099">RAI25*$C$25</f>
        <v>4.1044502091498273E+95</v>
      </c>
      <c r="RAL25" s="369"/>
      <c r="RAM25" s="369">
        <f t="shared" ref="RAM25" si="6100">RAK25*$C$25</f>
        <v>4.2481059664700707E+95</v>
      </c>
      <c r="RAN25" s="369"/>
      <c r="RAO25" s="369">
        <f t="shared" ref="RAO25" si="6101">RAM25*$C$25</f>
        <v>4.3967896752965231E+95</v>
      </c>
      <c r="RAP25" s="369"/>
      <c r="RAQ25" s="369">
        <f t="shared" ref="RAQ25" si="6102">RAO25*$C$25</f>
        <v>4.5506773139319009E+95</v>
      </c>
      <c r="RAR25" s="369"/>
      <c r="RAS25" s="369">
        <f t="shared" ref="RAS25" si="6103">RAQ25*$C$25</f>
        <v>4.709951019919517E+95</v>
      </c>
      <c r="RAT25" s="369"/>
      <c r="RAU25" s="369">
        <f t="shared" ref="RAU25" si="6104">RAS25*$C$25</f>
        <v>4.8747993056166999E+95</v>
      </c>
      <c r="RAV25" s="369"/>
      <c r="RAW25" s="369">
        <f t="shared" ref="RAW25" si="6105">RAU25*$C$25</f>
        <v>5.0454172813132837E+95</v>
      </c>
      <c r="RAX25" s="369"/>
      <c r="RAY25" s="369">
        <f t="shared" ref="RAY25" si="6106">RAW25*$C$25</f>
        <v>5.2220068861592483E+95</v>
      </c>
      <c r="RAZ25" s="369"/>
      <c r="RBA25" s="369">
        <f t="shared" ref="RBA25" si="6107">RAY25*$C$25</f>
        <v>5.4047771271748211E+95</v>
      </c>
      <c r="RBB25" s="369"/>
      <c r="RBC25" s="369">
        <f t="shared" ref="RBC25" si="6108">RBA25*$C$25</f>
        <v>5.5939443266259399E+95</v>
      </c>
      <c r="RBD25" s="369"/>
      <c r="RBE25" s="369">
        <f t="shared" ref="RBE25" si="6109">RBC25*$C$25</f>
        <v>5.7897323780578469E+95</v>
      </c>
      <c r="RBF25" s="369"/>
      <c r="RBG25" s="369">
        <f t="shared" ref="RBG25" si="6110">RBE25*$C$25</f>
        <v>5.992373011289871E+95</v>
      </c>
      <c r="RBH25" s="369"/>
      <c r="RBI25" s="369">
        <f t="shared" ref="RBI25" si="6111">RBG25*$C$25</f>
        <v>6.2021060666850159E+95</v>
      </c>
      <c r="RBJ25" s="369"/>
      <c r="RBK25" s="369">
        <f t="shared" ref="RBK25" si="6112">RBI25*$C$25</f>
        <v>6.4191797790189913E+95</v>
      </c>
      <c r="RBL25" s="369"/>
      <c r="RBM25" s="369">
        <f t="shared" ref="RBM25" si="6113">RBK25*$C$25</f>
        <v>6.6438510712846552E+95</v>
      </c>
      <c r="RBN25" s="369"/>
      <c r="RBO25" s="369">
        <f t="shared" ref="RBO25" si="6114">RBM25*$C$25</f>
        <v>6.8763858587796174E+95</v>
      </c>
      <c r="RBP25" s="369"/>
      <c r="RBQ25" s="369">
        <f t="shared" ref="RBQ25" si="6115">RBO25*$C$25</f>
        <v>7.1170593638369032E+95</v>
      </c>
      <c r="RBR25" s="369"/>
      <c r="RBS25" s="369">
        <f t="shared" ref="RBS25" si="6116">RBQ25*$C$25</f>
        <v>7.3661564415711941E+95</v>
      </c>
      <c r="RBT25" s="369"/>
      <c r="RBU25" s="369">
        <f t="shared" ref="RBU25" si="6117">RBS25*$C$25</f>
        <v>7.6239719170261858E+95</v>
      </c>
      <c r="RBV25" s="369"/>
      <c r="RBW25" s="369">
        <f t="shared" ref="RBW25" si="6118">RBU25*$C$25</f>
        <v>7.8908109341221022E+95</v>
      </c>
      <c r="RBX25" s="369"/>
      <c r="RBY25" s="369">
        <f t="shared" ref="RBY25" si="6119">RBW25*$C$25</f>
        <v>8.1669893168163755E+95</v>
      </c>
      <c r="RBZ25" s="369"/>
      <c r="RCA25" s="369">
        <f t="shared" ref="RCA25" si="6120">RBY25*$C$25</f>
        <v>8.4528339429049483E+95</v>
      </c>
      <c r="RCB25" s="369"/>
      <c r="RCC25" s="369">
        <f t="shared" ref="RCC25" si="6121">RCA25*$C$25</f>
        <v>8.7486831309066206E+95</v>
      </c>
      <c r="RCD25" s="369"/>
      <c r="RCE25" s="369">
        <f t="shared" ref="RCE25" si="6122">RCC25*$C$25</f>
        <v>9.0548870404883521E+95</v>
      </c>
      <c r="RCF25" s="369"/>
      <c r="RCG25" s="369">
        <f t="shared" ref="RCG25" si="6123">RCE25*$C$25</f>
        <v>9.3718080869054434E+95</v>
      </c>
      <c r="RCH25" s="369"/>
      <c r="RCI25" s="369">
        <f t="shared" ref="RCI25" si="6124">RCG25*$C$25</f>
        <v>9.6998213699471326E+95</v>
      </c>
      <c r="RCJ25" s="369"/>
      <c r="RCK25" s="369">
        <f t="shared" ref="RCK25" si="6125">RCI25*$C$25</f>
        <v>1.0039315117895282E+96</v>
      </c>
      <c r="RCL25" s="369"/>
      <c r="RCM25" s="369">
        <f t="shared" ref="RCM25" si="6126">RCK25*$C$25</f>
        <v>1.0390691147021616E+96</v>
      </c>
      <c r="RCN25" s="369"/>
      <c r="RCO25" s="369">
        <f t="shared" ref="RCO25" si="6127">RCM25*$C$25</f>
        <v>1.0754365337167372E+96</v>
      </c>
      <c r="RCP25" s="369"/>
      <c r="RCQ25" s="369">
        <f t="shared" ref="RCQ25" si="6128">RCO25*$C$25</f>
        <v>1.1130768123968228E+96</v>
      </c>
      <c r="RCR25" s="369"/>
      <c r="RCS25" s="369">
        <f t="shared" ref="RCS25" si="6129">RCQ25*$C$25</f>
        <v>1.1520345008307116E+96</v>
      </c>
      <c r="RCT25" s="369"/>
      <c r="RCU25" s="369">
        <f t="shared" ref="RCU25" si="6130">RCS25*$C$25</f>
        <v>1.1923557083597863E+96</v>
      </c>
      <c r="RCV25" s="369"/>
      <c r="RCW25" s="369">
        <f t="shared" ref="RCW25" si="6131">RCU25*$C$25</f>
        <v>1.2340881581523788E+96</v>
      </c>
      <c r="RCX25" s="369"/>
      <c r="RCY25" s="369">
        <f t="shared" ref="RCY25" si="6132">RCW25*$C$25</f>
        <v>1.277281243687712E+96</v>
      </c>
      <c r="RCZ25" s="369"/>
      <c r="RDA25" s="369">
        <f t="shared" ref="RDA25" si="6133">RCY25*$C$25</f>
        <v>1.3219860872167819E+96</v>
      </c>
      <c r="RDB25" s="369"/>
      <c r="RDC25" s="369">
        <f t="shared" ref="RDC25" si="6134">RDA25*$C$25</f>
        <v>1.3682556002693691E+96</v>
      </c>
      <c r="RDD25" s="369"/>
      <c r="RDE25" s="369">
        <f t="shared" ref="RDE25" si="6135">RDC25*$C$25</f>
        <v>1.4161445462787969E+96</v>
      </c>
      <c r="RDF25" s="369"/>
      <c r="RDG25" s="369">
        <f t="shared" ref="RDG25" si="6136">RDE25*$C$25</f>
        <v>1.4657096053985547E+96</v>
      </c>
      <c r="RDH25" s="369"/>
      <c r="RDI25" s="369">
        <f t="shared" ref="RDI25" si="6137">RDG25*$C$25</f>
        <v>1.5170094415875041E+96</v>
      </c>
      <c r="RDJ25" s="369"/>
      <c r="RDK25" s="369">
        <f t="shared" ref="RDK25" si="6138">RDI25*$C$25</f>
        <v>1.5701047720430665E+96</v>
      </c>
      <c r="RDL25" s="369"/>
      <c r="RDM25" s="369">
        <f t="shared" ref="RDM25" si="6139">RDK25*$C$25</f>
        <v>1.6250584390645736E+96</v>
      </c>
      <c r="RDN25" s="369"/>
      <c r="RDO25" s="369">
        <f t="shared" ref="RDO25" si="6140">RDM25*$C$25</f>
        <v>1.6819354844318336E+96</v>
      </c>
      <c r="RDP25" s="369"/>
      <c r="RDQ25" s="369">
        <f t="shared" ref="RDQ25" si="6141">RDO25*$C$25</f>
        <v>1.7408032263869476E+96</v>
      </c>
      <c r="RDR25" s="369"/>
      <c r="RDS25" s="369">
        <f t="shared" ref="RDS25" si="6142">RDQ25*$C$25</f>
        <v>1.8017313393104906E+96</v>
      </c>
      <c r="RDT25" s="369"/>
      <c r="RDU25" s="369">
        <f t="shared" ref="RDU25" si="6143">RDS25*$C$25</f>
        <v>1.8647919361863577E+96</v>
      </c>
      <c r="RDV25" s="369"/>
      <c r="RDW25" s="369">
        <f t="shared" ref="RDW25" si="6144">RDU25*$C$25</f>
        <v>1.9300596539528801E+96</v>
      </c>
      <c r="RDX25" s="369"/>
      <c r="RDY25" s="369">
        <f t="shared" ref="RDY25" si="6145">RDW25*$C$25</f>
        <v>1.9976117418412307E+96</v>
      </c>
      <c r="RDZ25" s="369"/>
      <c r="REA25" s="369">
        <f t="shared" ref="REA25" si="6146">RDY25*$C$25</f>
        <v>2.0675281528056736E+96</v>
      </c>
      <c r="REB25" s="369"/>
      <c r="REC25" s="369">
        <f t="shared" ref="REC25" si="6147">REA25*$C$25</f>
        <v>2.1398916381538721E+96</v>
      </c>
      <c r="RED25" s="369"/>
      <c r="REE25" s="369">
        <f t="shared" ref="REE25" si="6148">REC25*$C$25</f>
        <v>2.2147878454892573E+96</v>
      </c>
      <c r="REF25" s="369"/>
      <c r="REG25" s="369">
        <f t="shared" ref="REG25" si="6149">REE25*$C$25</f>
        <v>2.292305420081381E+96</v>
      </c>
      <c r="REH25" s="369"/>
      <c r="REI25" s="369">
        <f t="shared" ref="REI25" si="6150">REG25*$C$25</f>
        <v>2.3725361097842289E+96</v>
      </c>
      <c r="REJ25" s="369"/>
      <c r="REK25" s="369">
        <f t="shared" ref="REK25" si="6151">REI25*$C$25</f>
        <v>2.4555748736266769E+96</v>
      </c>
      <c r="REL25" s="369"/>
      <c r="REM25" s="369">
        <f t="shared" ref="REM25" si="6152">REK25*$C$25</f>
        <v>2.5415199942036106E+96</v>
      </c>
      <c r="REN25" s="369"/>
      <c r="REO25" s="369">
        <f t="shared" ref="REO25" si="6153">REM25*$C$25</f>
        <v>2.6304731940007366E+96</v>
      </c>
      <c r="REP25" s="369"/>
      <c r="REQ25" s="369">
        <f t="shared" ref="REQ25" si="6154">REO25*$C$25</f>
        <v>2.7225397557907623E+96</v>
      </c>
      <c r="RER25" s="369"/>
      <c r="RES25" s="369">
        <f t="shared" ref="RES25" si="6155">REQ25*$C$25</f>
        <v>2.8178286472434385E+96</v>
      </c>
      <c r="RET25" s="369"/>
      <c r="REU25" s="369">
        <f t="shared" ref="REU25" si="6156">RES25*$C$25</f>
        <v>2.9164526498969585E+96</v>
      </c>
      <c r="REV25" s="369"/>
      <c r="REW25" s="369">
        <f t="shared" ref="REW25" si="6157">REU25*$C$25</f>
        <v>3.0185284926433518E+96</v>
      </c>
      <c r="REX25" s="369"/>
      <c r="REY25" s="369">
        <f t="shared" ref="REY25" si="6158">REW25*$C$25</f>
        <v>3.124176989885869E+96</v>
      </c>
      <c r="REZ25" s="369"/>
      <c r="RFA25" s="369">
        <f t="shared" ref="RFA25" si="6159">REY25*$C$25</f>
        <v>3.2335231845318741E+96</v>
      </c>
      <c r="RFB25" s="369"/>
      <c r="RFC25" s="369">
        <f t="shared" ref="RFC25" si="6160">RFA25*$C$25</f>
        <v>3.3466964959904893E+96</v>
      </c>
      <c r="RFD25" s="369"/>
      <c r="RFE25" s="369">
        <f t="shared" ref="RFE25" si="6161">RFC25*$C$25</f>
        <v>3.4638308733501563E+96</v>
      </c>
      <c r="RFF25" s="369"/>
      <c r="RFG25" s="369">
        <f t="shared" ref="RFG25" si="6162">RFE25*$C$25</f>
        <v>3.5850649539174114E+96</v>
      </c>
      <c r="RFH25" s="369"/>
      <c r="RFI25" s="369">
        <f t="shared" ref="RFI25" si="6163">RFG25*$C$25</f>
        <v>3.7105422273045204E+96</v>
      </c>
      <c r="RFJ25" s="369"/>
      <c r="RFK25" s="369">
        <f t="shared" ref="RFK25" si="6164">RFI25*$C$25</f>
        <v>3.8404112052601782E+96</v>
      </c>
      <c r="RFL25" s="369"/>
      <c r="RFM25" s="369">
        <f t="shared" ref="RFM25" si="6165">RFK25*$C$25</f>
        <v>3.9748255974442839E+96</v>
      </c>
      <c r="RFN25" s="369"/>
      <c r="RFO25" s="369">
        <f t="shared" ref="RFO25" si="6166">RFM25*$C$25</f>
        <v>4.1139444933548332E+96</v>
      </c>
      <c r="RFP25" s="369"/>
      <c r="RFQ25" s="369">
        <f t="shared" ref="RFQ25" si="6167">RFO25*$C$25</f>
        <v>4.2579325506222519E+96</v>
      </c>
      <c r="RFR25" s="369"/>
      <c r="RFS25" s="369">
        <f t="shared" ref="RFS25" si="6168">RFQ25*$C$25</f>
        <v>4.4069601898940301E+96</v>
      </c>
      <c r="RFT25" s="369"/>
      <c r="RFU25" s="369">
        <f t="shared" ref="RFU25" si="6169">RFS25*$C$25</f>
        <v>4.5612037965403204E+96</v>
      </c>
      <c r="RFV25" s="369"/>
      <c r="RFW25" s="369">
        <f t="shared" ref="RFW25" si="6170">RFU25*$C$25</f>
        <v>4.7208459294192315E+96</v>
      </c>
      <c r="RFX25" s="369"/>
      <c r="RFY25" s="369">
        <f t="shared" ref="RFY25" si="6171">RFW25*$C$25</f>
        <v>4.886075536948904E+96</v>
      </c>
      <c r="RFZ25" s="369"/>
      <c r="RGA25" s="369">
        <f t="shared" ref="RGA25" si="6172">RFY25*$C$25</f>
        <v>5.0570881807421156E+96</v>
      </c>
      <c r="RGB25" s="369"/>
      <c r="RGC25" s="369">
        <f t="shared" ref="RGC25" si="6173">RGA25*$C$25</f>
        <v>5.2340862670680895E+96</v>
      </c>
      <c r="RGD25" s="369"/>
      <c r="RGE25" s="369">
        <f t="shared" ref="RGE25" si="6174">RGC25*$C$25</f>
        <v>5.4172792864154724E+96</v>
      </c>
      <c r="RGF25" s="369"/>
      <c r="RGG25" s="369">
        <f t="shared" ref="RGG25" si="6175">RGE25*$C$25</f>
        <v>5.6068840614400132E+96</v>
      </c>
      <c r="RGH25" s="369"/>
      <c r="RGI25" s="369">
        <f t="shared" ref="RGI25" si="6176">RGG25*$C$25</f>
        <v>5.8031250035904135E+96</v>
      </c>
      <c r="RGJ25" s="369"/>
      <c r="RGK25" s="369">
        <f t="shared" ref="RGK25" si="6177">RGI25*$C$25</f>
        <v>6.0062343787160773E+96</v>
      </c>
      <c r="RGL25" s="369"/>
      <c r="RGM25" s="369">
        <f t="shared" ref="RGM25" si="6178">RGK25*$C$25</f>
        <v>6.2164525819711393E+96</v>
      </c>
      <c r="RGN25" s="369"/>
      <c r="RGO25" s="369">
        <f t="shared" ref="RGO25" si="6179">RGM25*$C$25</f>
        <v>6.4340284223401284E+96</v>
      </c>
      <c r="RGP25" s="369"/>
      <c r="RGQ25" s="369">
        <f t="shared" ref="RGQ25" si="6180">RGO25*$C$25</f>
        <v>6.6592194171220321E+96</v>
      </c>
      <c r="RGR25" s="369"/>
      <c r="RGS25" s="369">
        <f t="shared" ref="RGS25" si="6181">RGQ25*$C$25</f>
        <v>6.8922920967213029E+96</v>
      </c>
      <c r="RGT25" s="369"/>
      <c r="RGU25" s="369">
        <f t="shared" ref="RGU25" si="6182">RGS25*$C$25</f>
        <v>7.133522320106548E+96</v>
      </c>
      <c r="RGV25" s="369"/>
      <c r="RGW25" s="369">
        <f t="shared" ref="RGW25" si="6183">RGU25*$C$25</f>
        <v>7.3831956013102762E+96</v>
      </c>
      <c r="RGX25" s="369"/>
      <c r="RGY25" s="369">
        <f t="shared" ref="RGY25" si="6184">RGW25*$C$25</f>
        <v>7.6416074473561355E+96</v>
      </c>
      <c r="RGZ25" s="369"/>
      <c r="RHA25" s="369">
        <f t="shared" ref="RHA25" si="6185">RGY25*$C$25</f>
        <v>7.9090637080136001E+96</v>
      </c>
      <c r="RHB25" s="369"/>
      <c r="RHC25" s="369">
        <f t="shared" ref="RHC25" si="6186">RHA25*$C$25</f>
        <v>8.1858809377940756E+96</v>
      </c>
      <c r="RHD25" s="369"/>
      <c r="RHE25" s="369">
        <f t="shared" ref="RHE25" si="6187">RHC25*$C$25</f>
        <v>8.4723867706168679E+96</v>
      </c>
      <c r="RHF25" s="369"/>
      <c r="RHG25" s="369">
        <f t="shared" ref="RHG25" si="6188">RHE25*$C$25</f>
        <v>8.7689203075884571E+96</v>
      </c>
      <c r="RHH25" s="369"/>
      <c r="RHI25" s="369">
        <f t="shared" ref="RHI25" si="6189">RHG25*$C$25</f>
        <v>9.0758325183540532E+96</v>
      </c>
      <c r="RHJ25" s="369"/>
      <c r="RHK25" s="369">
        <f t="shared" ref="RHK25" si="6190">RHI25*$C$25</f>
        <v>9.3934866564964443E+96</v>
      </c>
      <c r="RHL25" s="369"/>
      <c r="RHM25" s="369">
        <f t="shared" ref="RHM25" si="6191">RHK25*$C$25</f>
        <v>9.7222586894738193E+96</v>
      </c>
      <c r="RHN25" s="369"/>
      <c r="RHO25" s="369">
        <f t="shared" ref="RHO25" si="6192">RHM25*$C$25</f>
        <v>1.0062537743605402E+97</v>
      </c>
      <c r="RHP25" s="369"/>
      <c r="RHQ25" s="369">
        <f t="shared" ref="RHQ25" si="6193">RHO25*$C$25</f>
        <v>1.041472656463159E+97</v>
      </c>
      <c r="RHR25" s="369"/>
      <c r="RHS25" s="369">
        <f t="shared" ref="RHS25" si="6194">RHQ25*$C$25</f>
        <v>1.0779241994393696E+97</v>
      </c>
      <c r="RHT25" s="369"/>
      <c r="RHU25" s="369">
        <f t="shared" ref="RHU25" si="6195">RHS25*$C$25</f>
        <v>1.1156515464197474E+97</v>
      </c>
      <c r="RHV25" s="369"/>
      <c r="RHW25" s="369">
        <f t="shared" ref="RHW25" si="6196">RHU25*$C$25</f>
        <v>1.1546993505444385E+97</v>
      </c>
      <c r="RHX25" s="369"/>
      <c r="RHY25" s="369">
        <f t="shared" ref="RHY25" si="6197">RHW25*$C$25</f>
        <v>1.1951138278134938E+97</v>
      </c>
      <c r="RHZ25" s="369"/>
      <c r="RIA25" s="369">
        <f t="shared" ref="RIA25" si="6198">RHY25*$C$25</f>
        <v>1.2369428117869661E+97</v>
      </c>
      <c r="RIB25" s="369"/>
      <c r="RIC25" s="369">
        <f t="shared" ref="RIC25" si="6199">RIA25*$C$25</f>
        <v>1.2802358101995097E+97</v>
      </c>
      <c r="RID25" s="369"/>
      <c r="RIE25" s="369">
        <f t="shared" ref="RIE25" si="6200">RIC25*$C$25</f>
        <v>1.3250440635564925E+97</v>
      </c>
      <c r="RIF25" s="369"/>
      <c r="RIG25" s="369">
        <f t="shared" ref="RIG25" si="6201">RIE25*$C$25</f>
        <v>1.3714206057809696E+97</v>
      </c>
      <c r="RIH25" s="369"/>
      <c r="RII25" s="369">
        <f t="shared" ref="RII25" si="6202">RIG25*$C$25</f>
        <v>1.4194203269833034E+97</v>
      </c>
      <c r="RIJ25" s="369"/>
      <c r="RIK25" s="369">
        <f t="shared" ref="RIK25" si="6203">RII25*$C$25</f>
        <v>1.469100038427719E+97</v>
      </c>
      <c r="RIL25" s="369"/>
      <c r="RIM25" s="369">
        <f t="shared" ref="RIM25" si="6204">RIK25*$C$25</f>
        <v>1.5205185397726891E+97</v>
      </c>
      <c r="RIN25" s="369"/>
      <c r="RIO25" s="369">
        <f t="shared" ref="RIO25" si="6205">RIM25*$C$25</f>
        <v>1.5737366886647331E+97</v>
      </c>
      <c r="RIP25" s="369"/>
      <c r="RIQ25" s="369">
        <f t="shared" ref="RIQ25" si="6206">RIO25*$C$25</f>
        <v>1.6288174727679986E+97</v>
      </c>
      <c r="RIR25" s="369"/>
      <c r="RIS25" s="369">
        <f t="shared" ref="RIS25" si="6207">RIQ25*$C$25</f>
        <v>1.6858260843148784E+97</v>
      </c>
      <c r="RIT25" s="369"/>
      <c r="RIU25" s="369">
        <f t="shared" ref="RIU25" si="6208">RIS25*$C$25</f>
        <v>1.744829997265899E+97</v>
      </c>
      <c r="RIV25" s="369"/>
      <c r="RIW25" s="369">
        <f t="shared" ref="RIW25" si="6209">RIU25*$C$25</f>
        <v>1.8058990471702053E+97</v>
      </c>
      <c r="RIX25" s="369"/>
      <c r="RIY25" s="369">
        <f t="shared" ref="RIY25" si="6210">RIW25*$C$25</f>
        <v>1.8691055138211623E+97</v>
      </c>
      <c r="RIZ25" s="369"/>
      <c r="RJA25" s="369">
        <f t="shared" ref="RJA25" si="6211">RIY25*$C$25</f>
        <v>1.934524206804903E+97</v>
      </c>
      <c r="RJB25" s="369"/>
      <c r="RJC25" s="369">
        <f t="shared" ref="RJC25" si="6212">RJA25*$C$25</f>
        <v>2.0022325540430744E+97</v>
      </c>
      <c r="RJD25" s="369"/>
      <c r="RJE25" s="369">
        <f t="shared" ref="RJE25" si="6213">RJC25*$C$25</f>
        <v>2.0723106934345818E+97</v>
      </c>
      <c r="RJF25" s="369"/>
      <c r="RJG25" s="369">
        <f t="shared" ref="RJG25" si="6214">RJE25*$C$25</f>
        <v>2.1448415677047919E+97</v>
      </c>
      <c r="RJH25" s="369"/>
      <c r="RJI25" s="369">
        <f t="shared" ref="RJI25" si="6215">RJG25*$C$25</f>
        <v>2.2199110225744593E+97</v>
      </c>
      <c r="RJJ25" s="369"/>
      <c r="RJK25" s="369">
        <f t="shared" ref="RJK25" si="6216">RJI25*$C$25</f>
        <v>2.2976079083645652E+97</v>
      </c>
      <c r="RJL25" s="369"/>
      <c r="RJM25" s="369">
        <f t="shared" ref="RJM25" si="6217">RJK25*$C$25</f>
        <v>2.3780241851573249E+97</v>
      </c>
      <c r="RJN25" s="369"/>
      <c r="RJO25" s="369">
        <f t="shared" ref="RJO25" si="6218">RJM25*$C$25</f>
        <v>2.4612550316378312E+97</v>
      </c>
      <c r="RJP25" s="369"/>
      <c r="RJQ25" s="369">
        <f t="shared" ref="RJQ25" si="6219">RJO25*$C$25</f>
        <v>2.547398957745155E+97</v>
      </c>
      <c r="RJR25" s="369"/>
      <c r="RJS25" s="369">
        <f t="shared" ref="RJS25" si="6220">RJQ25*$C$25</f>
        <v>2.6365579212662352E+97</v>
      </c>
      <c r="RJT25" s="369"/>
      <c r="RJU25" s="369">
        <f t="shared" ref="RJU25" si="6221">RJS25*$C$25</f>
        <v>2.7288374485105533E+97</v>
      </c>
      <c r="RJV25" s="369"/>
      <c r="RJW25" s="369">
        <f t="shared" ref="RJW25" si="6222">RJU25*$C$25</f>
        <v>2.8243467592084224E+97</v>
      </c>
      <c r="RJX25" s="369"/>
      <c r="RJY25" s="369">
        <f t="shared" ref="RJY25" si="6223">RJW25*$C$25</f>
        <v>2.9231988957807171E+97</v>
      </c>
      <c r="RJZ25" s="369"/>
      <c r="RKA25" s="369">
        <f t="shared" ref="RKA25" si="6224">RJY25*$C$25</f>
        <v>3.0255108571330419E+97</v>
      </c>
      <c r="RKB25" s="369"/>
      <c r="RKC25" s="369">
        <f t="shared" ref="RKC25" si="6225">RKA25*$C$25</f>
        <v>3.1314037371326981E+97</v>
      </c>
      <c r="RKD25" s="369"/>
      <c r="RKE25" s="369">
        <f t="shared" ref="RKE25" si="6226">RKC25*$C$25</f>
        <v>3.2410028679323425E+97</v>
      </c>
      <c r="RKF25" s="369"/>
      <c r="RKG25" s="369">
        <f t="shared" ref="RKG25" si="6227">RKE25*$C$25</f>
        <v>3.3544379683099741E+97</v>
      </c>
      <c r="RKH25" s="369"/>
      <c r="RKI25" s="369">
        <f t="shared" ref="RKI25" si="6228">RKG25*$C$25</f>
        <v>3.4718432972008228E+97</v>
      </c>
      <c r="RKJ25" s="369"/>
      <c r="RKK25" s="369">
        <f t="shared" ref="RKK25" si="6229">RKI25*$C$25</f>
        <v>3.5933578126028514E+97</v>
      </c>
      <c r="RKL25" s="369"/>
      <c r="RKM25" s="369">
        <f t="shared" ref="RKM25" si="6230">RKK25*$C$25</f>
        <v>3.7191253360439505E+97</v>
      </c>
      <c r="RKN25" s="369"/>
      <c r="RKO25" s="369">
        <f t="shared" ref="RKO25" si="6231">RKM25*$C$25</f>
        <v>3.8492947228054885E+97</v>
      </c>
      <c r="RKP25" s="369"/>
      <c r="RKQ25" s="369">
        <f t="shared" ref="RKQ25" si="6232">RKO25*$C$25</f>
        <v>3.9840200381036802E+97</v>
      </c>
      <c r="RKR25" s="369"/>
      <c r="RKS25" s="369">
        <f t="shared" ref="RKS25" si="6233">RKQ25*$C$25</f>
        <v>4.1234607394373087E+97</v>
      </c>
      <c r="RKT25" s="369"/>
      <c r="RKU25" s="369">
        <f t="shared" ref="RKU25" si="6234">RKS25*$C$25</f>
        <v>4.2677818653176144E+97</v>
      </c>
      <c r="RKV25" s="369"/>
      <c r="RKW25" s="369">
        <f t="shared" ref="RKW25" si="6235">RKU25*$C$25</f>
        <v>4.4171542306037309E+97</v>
      </c>
      <c r="RKX25" s="369"/>
      <c r="RKY25" s="369">
        <f t="shared" ref="RKY25" si="6236">RKW25*$C$25</f>
        <v>4.571754628674861E+97</v>
      </c>
      <c r="RKZ25" s="369"/>
      <c r="RLA25" s="369">
        <f t="shared" ref="RLA25" si="6237">RKY25*$C$25</f>
        <v>4.7317660406784811E+97</v>
      </c>
      <c r="RLB25" s="369"/>
      <c r="RLC25" s="369">
        <f t="shared" ref="RLC25" si="6238">RLA25*$C$25</f>
        <v>4.8973778521022279E+97</v>
      </c>
      <c r="RLD25" s="369"/>
      <c r="RLE25" s="369">
        <f t="shared" ref="RLE25" si="6239">RLC25*$C$25</f>
        <v>5.0687860769258052E+97</v>
      </c>
      <c r="RLF25" s="369"/>
      <c r="RLG25" s="369">
        <f t="shared" ref="RLG25" si="6240">RLE25*$C$25</f>
        <v>5.2461935896182076E+97</v>
      </c>
      <c r="RLH25" s="369"/>
      <c r="RLI25" s="369">
        <f t="shared" ref="RLI25" si="6241">RLG25*$C$25</f>
        <v>5.4298103652548447E+97</v>
      </c>
      <c r="RLJ25" s="369"/>
      <c r="RLK25" s="369">
        <f t="shared" ref="RLK25" si="6242">RLI25*$C$25</f>
        <v>5.6198537280387642E+97</v>
      </c>
      <c r="RLL25" s="369"/>
      <c r="RLM25" s="369">
        <f t="shared" ref="RLM25" si="6243">RLK25*$C$25</f>
        <v>5.8165486085201205E+97</v>
      </c>
      <c r="RLN25" s="369"/>
      <c r="RLO25" s="369">
        <f t="shared" ref="RLO25" si="6244">RLM25*$C$25</f>
        <v>6.0201278098183246E+97</v>
      </c>
      <c r="RLP25" s="369"/>
      <c r="RLQ25" s="369">
        <f t="shared" ref="RLQ25" si="6245">RLO25*$C$25</f>
        <v>6.2308322831619653E+97</v>
      </c>
      <c r="RLR25" s="369"/>
      <c r="RLS25" s="369">
        <f t="shared" ref="RLS25" si="6246">RLQ25*$C$25</f>
        <v>6.4489114130726339E+97</v>
      </c>
      <c r="RLT25" s="369"/>
      <c r="RLU25" s="369">
        <f t="shared" ref="RLU25" si="6247">RLS25*$C$25</f>
        <v>6.6746233125301757E+97</v>
      </c>
      <c r="RLV25" s="369"/>
      <c r="RLW25" s="369">
        <f t="shared" ref="RLW25" si="6248">RLU25*$C$25</f>
        <v>6.9082351284687309E+97</v>
      </c>
      <c r="RLX25" s="369"/>
      <c r="RLY25" s="369">
        <f t="shared" ref="RLY25" si="6249">RLW25*$C$25</f>
        <v>7.150023357965136E+97</v>
      </c>
      <c r="RLZ25" s="369"/>
      <c r="RMA25" s="369">
        <f t="shared" ref="RMA25" si="6250">RLY25*$C$25</f>
        <v>7.4002741754939147E+97</v>
      </c>
      <c r="RMB25" s="369"/>
      <c r="RMC25" s="369">
        <f t="shared" ref="RMC25" si="6251">RMA25*$C$25</f>
        <v>7.6592837716362007E+97</v>
      </c>
      <c r="RMD25" s="369"/>
      <c r="RME25" s="369">
        <f t="shared" ref="RME25" si="6252">RMC25*$C$25</f>
        <v>7.9273587036434677E+97</v>
      </c>
      <c r="RMF25" s="369"/>
      <c r="RMG25" s="369">
        <f t="shared" ref="RMG25" si="6253">RME25*$C$25</f>
        <v>8.2048162582709881E+97</v>
      </c>
      <c r="RMH25" s="369"/>
      <c r="RMI25" s="369">
        <f t="shared" ref="RMI25" si="6254">RMG25*$C$25</f>
        <v>8.4919848273104716E+97</v>
      </c>
      <c r="RMJ25" s="369"/>
      <c r="RMK25" s="369">
        <f t="shared" ref="RMK25" si="6255">RMI25*$C$25</f>
        <v>8.789204296266337E+97</v>
      </c>
      <c r="RML25" s="369"/>
      <c r="RMM25" s="369">
        <f t="shared" ref="RMM25" si="6256">RMK25*$C$25</f>
        <v>9.0968264466356574E+97</v>
      </c>
      <c r="RMN25" s="369"/>
      <c r="RMO25" s="369">
        <f t="shared" ref="RMO25" si="6257">RMM25*$C$25</f>
        <v>9.4152153722679041E+97</v>
      </c>
      <c r="RMP25" s="369"/>
      <c r="RMQ25" s="369">
        <f t="shared" ref="RMQ25" si="6258">RMO25*$C$25</f>
        <v>9.7447479102972796E+97</v>
      </c>
      <c r="RMR25" s="369"/>
      <c r="RMS25" s="369">
        <f t="shared" ref="RMS25" si="6259">RMQ25*$C$25</f>
        <v>1.0085814087157683E+98</v>
      </c>
      <c r="RMT25" s="369"/>
      <c r="RMU25" s="369">
        <f t="shared" ref="RMU25" si="6260">RMS25*$C$25</f>
        <v>1.0438817580208202E+98</v>
      </c>
      <c r="RMV25" s="369"/>
      <c r="RMW25" s="369">
        <f t="shared" ref="RMW25" si="6261">RMU25*$C$25</f>
        <v>1.0804176195515489E+98</v>
      </c>
      <c r="RMX25" s="369"/>
      <c r="RMY25" s="369">
        <f t="shared" ref="RMY25" si="6262">RMW25*$C$25</f>
        <v>1.118232236235853E+98</v>
      </c>
      <c r="RMZ25" s="369"/>
      <c r="RNA25" s="369">
        <f t="shared" ref="RNA25" si="6263">RMY25*$C$25</f>
        <v>1.1573703645041078E+98</v>
      </c>
      <c r="RNB25" s="369"/>
      <c r="RNC25" s="369">
        <f t="shared" ref="RNC25" si="6264">RNA25*$C$25</f>
        <v>1.1978783272617515E+98</v>
      </c>
      <c r="RND25" s="369"/>
      <c r="RNE25" s="369">
        <f t="shared" ref="RNE25" si="6265">RNC25*$C$25</f>
        <v>1.2398040687159127E+98</v>
      </c>
      <c r="RNF25" s="369"/>
      <c r="RNG25" s="369">
        <f t="shared" ref="RNG25" si="6266">RNE25*$C$25</f>
        <v>1.2831972111209696E+98</v>
      </c>
      <c r="RNH25" s="369"/>
      <c r="RNI25" s="369">
        <f t="shared" ref="RNI25" si="6267">RNG25*$C$25</f>
        <v>1.3281091135102033E+98</v>
      </c>
      <c r="RNJ25" s="369"/>
      <c r="RNK25" s="369">
        <f t="shared" ref="RNK25" si="6268">RNI25*$C$25</f>
        <v>1.3745929324830602E+98</v>
      </c>
      <c r="RNL25" s="369"/>
      <c r="RNM25" s="369">
        <f t="shared" ref="RNM25" si="6269">RNK25*$C$25</f>
        <v>1.4227036851199673E+98</v>
      </c>
      <c r="RNN25" s="369"/>
      <c r="RNO25" s="369">
        <f t="shared" ref="RNO25" si="6270">RNM25*$C$25</f>
        <v>1.4724983140991659E+98</v>
      </c>
      <c r="RNP25" s="369"/>
      <c r="RNQ25" s="369">
        <f t="shared" ref="RNQ25" si="6271">RNO25*$C$25</f>
        <v>1.5240357550926365E+98</v>
      </c>
      <c r="RNR25" s="369"/>
      <c r="RNS25" s="369">
        <f t="shared" ref="RNS25" si="6272">RNQ25*$C$25</f>
        <v>1.5773770065208786E+98</v>
      </c>
      <c r="RNT25" s="369"/>
      <c r="RNU25" s="369">
        <f t="shared" ref="RNU25" si="6273">RNS25*$C$25</f>
        <v>1.6325852017491092E+98</v>
      </c>
      <c r="RNV25" s="369"/>
      <c r="RNW25" s="369">
        <f t="shared" ref="RNW25" si="6274">RNU25*$C$25</f>
        <v>1.6897256838103278E+98</v>
      </c>
      <c r="RNX25" s="369"/>
      <c r="RNY25" s="369">
        <f t="shared" ref="RNY25" si="6275">RNW25*$C$25</f>
        <v>1.7488660827436891E+98</v>
      </c>
      <c r="RNZ25" s="369"/>
      <c r="ROA25" s="369">
        <f t="shared" ref="ROA25" si="6276">RNY25*$C$25</f>
        <v>1.8100763956397181E+98</v>
      </c>
      <c r="ROB25" s="369"/>
      <c r="ROC25" s="369">
        <f t="shared" ref="ROC25" si="6277">ROA25*$C$25</f>
        <v>1.8734290694871081E+98</v>
      </c>
      <c r="ROD25" s="369"/>
      <c r="ROE25" s="369">
        <f t="shared" ref="ROE25" si="6278">ROC25*$C$25</f>
        <v>1.9389990869191566E+98</v>
      </c>
      <c r="ROF25" s="369"/>
      <c r="ROG25" s="369">
        <f t="shared" ref="ROG25" si="6279">ROE25*$C$25</f>
        <v>2.006864054961327E+98</v>
      </c>
      <c r="ROH25" s="369"/>
      <c r="ROI25" s="369">
        <f t="shared" ref="ROI25" si="6280">ROG25*$C$25</f>
        <v>2.0771042968849733E+98</v>
      </c>
      <c r="ROJ25" s="369"/>
      <c r="ROK25" s="369">
        <f t="shared" ref="ROK25" si="6281">ROI25*$C$25</f>
        <v>2.1498029472759472E+98</v>
      </c>
      <c r="ROL25" s="369"/>
      <c r="ROM25" s="369">
        <f t="shared" ref="ROM25" si="6282">ROK25*$C$25</f>
        <v>2.2250460504306053E+98</v>
      </c>
      <c r="RON25" s="369"/>
      <c r="ROO25" s="369">
        <f t="shared" ref="ROO25" si="6283">ROM25*$C$25</f>
        <v>2.3029226621956764E+98</v>
      </c>
      <c r="ROP25" s="369"/>
      <c r="ROQ25" s="369">
        <f t="shared" ref="ROQ25" si="6284">ROO25*$C$25</f>
        <v>2.383524955372525E+98</v>
      </c>
      <c r="ROR25" s="369"/>
      <c r="ROS25" s="369">
        <f t="shared" ref="ROS25" si="6285">ROQ25*$C$25</f>
        <v>2.4669483288105631E+98</v>
      </c>
      <c r="ROT25" s="369"/>
      <c r="ROU25" s="369">
        <f t="shared" ref="ROU25" si="6286">ROS25*$C$25</f>
        <v>2.5532915203189325E+98</v>
      </c>
      <c r="ROV25" s="369"/>
      <c r="ROW25" s="369">
        <f t="shared" ref="ROW25" si="6287">ROU25*$C$25</f>
        <v>2.6426567235300949E+98</v>
      </c>
      <c r="ROX25" s="369"/>
      <c r="ROY25" s="369">
        <f t="shared" ref="ROY25" si="6288">ROW25*$C$25</f>
        <v>2.735149708853648E+98</v>
      </c>
      <c r="ROZ25" s="369"/>
      <c r="RPA25" s="369">
        <f t="shared" ref="RPA25" si="6289">ROY25*$C$25</f>
        <v>2.8308799486635253E+98</v>
      </c>
      <c r="RPB25" s="369"/>
      <c r="RPC25" s="369">
        <f t="shared" ref="RPC25" si="6290">RPA25*$C$25</f>
        <v>2.9299607468667488E+98</v>
      </c>
      <c r="RPD25" s="369"/>
      <c r="RPE25" s="369">
        <f t="shared" ref="RPE25" si="6291">RPC25*$C$25</f>
        <v>3.0325093730070848E+98</v>
      </c>
      <c r="RPF25" s="369"/>
      <c r="RPG25" s="369">
        <f t="shared" ref="RPG25" si="6292">RPE25*$C$25</f>
        <v>3.1386472010623326E+98</v>
      </c>
      <c r="RPH25" s="369"/>
      <c r="RPI25" s="369">
        <f t="shared" ref="RPI25" si="6293">RPG25*$C$25</f>
        <v>3.2484998530995142E+98</v>
      </c>
      <c r="RPJ25" s="369"/>
      <c r="RPK25" s="369">
        <f t="shared" ref="RPK25" si="6294">RPI25*$C$25</f>
        <v>3.3621973479579968E+98</v>
      </c>
      <c r="RPL25" s="369"/>
      <c r="RPM25" s="369">
        <f t="shared" ref="RPM25" si="6295">RPK25*$C$25</f>
        <v>3.4798742551365265E+98</v>
      </c>
      <c r="RPN25" s="369"/>
      <c r="RPO25" s="369">
        <f t="shared" ref="RPO25" si="6296">RPM25*$C$25</f>
        <v>3.6016698540663048E+98</v>
      </c>
      <c r="RPP25" s="369"/>
      <c r="RPQ25" s="369">
        <f t="shared" ref="RPQ25" si="6297">RPO25*$C$25</f>
        <v>3.727728298958625E+98</v>
      </c>
      <c r="RPR25" s="369"/>
      <c r="RPS25" s="369">
        <f t="shared" ref="RPS25" si="6298">RPQ25*$C$25</f>
        <v>3.8581987894221768E+98</v>
      </c>
      <c r="RPT25" s="369"/>
      <c r="RPU25" s="369">
        <f t="shared" ref="RPU25" si="6299">RPS25*$C$25</f>
        <v>3.9932357470519525E+98</v>
      </c>
      <c r="RPV25" s="369"/>
      <c r="RPW25" s="369">
        <f t="shared" ref="RPW25" si="6300">RPU25*$C$25</f>
        <v>4.1329989981987703E+98</v>
      </c>
      <c r="RPX25" s="369"/>
      <c r="RPY25" s="369">
        <f t="shared" ref="RPY25" si="6301">RPW25*$C$25</f>
        <v>4.2776539631357269E+98</v>
      </c>
      <c r="RPZ25" s="369"/>
      <c r="RQA25" s="369">
        <f t="shared" ref="RQA25" si="6302">RPY25*$C$25</f>
        <v>4.4273718518454769E+98</v>
      </c>
      <c r="RQB25" s="369"/>
      <c r="RQC25" s="369">
        <f t="shared" ref="RQC25" si="6303">RQA25*$C$25</f>
        <v>4.5823298666600684E+98</v>
      </c>
      <c r="RQD25" s="369"/>
      <c r="RQE25" s="369">
        <f t="shared" ref="RQE25" si="6304">RQC25*$C$25</f>
        <v>4.7427114119931702E+98</v>
      </c>
      <c r="RQF25" s="369"/>
      <c r="RQG25" s="369">
        <f t="shared" ref="RQG25" si="6305">RQE25*$C$25</f>
        <v>4.908706311412931E+98</v>
      </c>
      <c r="RQH25" s="369"/>
      <c r="RQI25" s="369">
        <f t="shared" ref="RQI25" si="6306">RQG25*$C$25</f>
        <v>5.0805110323123834E+98</v>
      </c>
      <c r="RQJ25" s="369"/>
      <c r="RQK25" s="369">
        <f t="shared" ref="RQK25" si="6307">RQI25*$C$25</f>
        <v>5.2583289184433166E+98</v>
      </c>
      <c r="RQL25" s="369"/>
      <c r="RQM25" s="369">
        <f t="shared" ref="RQM25" si="6308">RQK25*$C$25</f>
        <v>5.4423704305888323E+98</v>
      </c>
      <c r="RQN25" s="369"/>
      <c r="RQO25" s="369">
        <f t="shared" ref="RQO25" si="6309">RQM25*$C$25</f>
        <v>5.6328533956594408E+98</v>
      </c>
      <c r="RQP25" s="369"/>
      <c r="RQQ25" s="369">
        <f t="shared" ref="RQQ25" si="6310">RQO25*$C$25</f>
        <v>5.8300032645075212E+98</v>
      </c>
      <c r="RQR25" s="369"/>
      <c r="RQS25" s="369">
        <f t="shared" ref="RQS25" si="6311">RQQ25*$C$25</f>
        <v>6.0340533787652834E+98</v>
      </c>
      <c r="RQT25" s="369"/>
      <c r="RQU25" s="369">
        <f t="shared" ref="RQU25" si="6312">RQS25*$C$25</f>
        <v>6.245245247022068E+98</v>
      </c>
      <c r="RQV25" s="369"/>
      <c r="RQW25" s="369">
        <f t="shared" ref="RQW25" si="6313">RQU25*$C$25</f>
        <v>6.4638288306678398E+98</v>
      </c>
      <c r="RQX25" s="369"/>
      <c r="RQY25" s="369">
        <f t="shared" ref="RQY25" si="6314">RQW25*$C$25</f>
        <v>6.6900628397412138E+98</v>
      </c>
      <c r="RQZ25" s="369"/>
      <c r="RRA25" s="369">
        <f t="shared" ref="RRA25" si="6315">RQY25*$C$25</f>
        <v>6.9242150391321559E+98</v>
      </c>
      <c r="RRB25" s="369"/>
      <c r="RRC25" s="369">
        <f t="shared" ref="RRC25" si="6316">RRA25*$C$25</f>
        <v>7.1665625655017813E+98</v>
      </c>
      <c r="RRD25" s="369"/>
      <c r="RRE25" s="369">
        <f t="shared" ref="RRE25" si="6317">RRC25*$C$25</f>
        <v>7.417392255294343E+98</v>
      </c>
      <c r="RRF25" s="369"/>
      <c r="RRG25" s="369">
        <f t="shared" ref="RRG25" si="6318">RRE25*$C$25</f>
        <v>7.6770009842296439E+98</v>
      </c>
      <c r="RRH25" s="369"/>
      <c r="RRI25" s="369">
        <f t="shared" ref="RRI25" si="6319">RRG25*$C$25</f>
        <v>7.9456960186776814E+98</v>
      </c>
      <c r="RRJ25" s="369"/>
      <c r="RRK25" s="369">
        <f t="shared" ref="RRK25" si="6320">RRI25*$C$25</f>
        <v>8.2237953793314001E+98</v>
      </c>
      <c r="RRL25" s="369"/>
      <c r="RRM25" s="369">
        <f t="shared" ref="RRM25" si="6321">RRK25*$C$25</f>
        <v>8.5116282176079979E+98</v>
      </c>
      <c r="RRN25" s="369"/>
      <c r="RRO25" s="369">
        <f t="shared" ref="RRO25" si="6322">RRM25*$C$25</f>
        <v>8.8095352052242774E+98</v>
      </c>
      <c r="RRP25" s="369"/>
      <c r="RRQ25" s="369">
        <f t="shared" ref="RRQ25" si="6323">RRO25*$C$25</f>
        <v>9.117868937407126E+98</v>
      </c>
      <c r="RRR25" s="369"/>
      <c r="RRS25" s="369">
        <f t="shared" ref="RRS25" si="6324">RRQ25*$C$25</f>
        <v>9.4369943502163753E+98</v>
      </c>
      <c r="RRT25" s="369"/>
      <c r="RRU25" s="369">
        <f t="shared" ref="RRU25" si="6325">RRS25*$C$25</f>
        <v>9.7672891524739472E+98</v>
      </c>
      <c r="RRV25" s="369"/>
      <c r="RRW25" s="369">
        <f t="shared" ref="RRW25" si="6326">RRU25*$C$25</f>
        <v>1.0109144272810534E+99</v>
      </c>
      <c r="RRX25" s="369"/>
      <c r="RRY25" s="369">
        <f t="shared" ref="RRY25" si="6327">RRW25*$C$25</f>
        <v>1.0462964322358903E+99</v>
      </c>
      <c r="RRZ25" s="369"/>
      <c r="RSA25" s="369">
        <f t="shared" ref="RSA25" si="6328">RRY25*$C$25</f>
        <v>1.0829168073641463E+99</v>
      </c>
      <c r="RSB25" s="369"/>
      <c r="RSC25" s="369">
        <f t="shared" ref="RSC25" si="6329">RSA25*$C$25</f>
        <v>1.1208188956218913E+99</v>
      </c>
      <c r="RSD25" s="369"/>
      <c r="RSE25" s="369">
        <f t="shared" ref="RSE25" si="6330">RSC25*$C$25</f>
        <v>1.1600475569686575E+99</v>
      </c>
      <c r="RSF25" s="369"/>
      <c r="RSG25" s="369">
        <f t="shared" ref="RSG25" si="6331">RSE25*$C$25</f>
        <v>1.2006492214625605E+99</v>
      </c>
      <c r="RSH25" s="369"/>
      <c r="RSI25" s="369">
        <f t="shared" ref="RSI25" si="6332">RSG25*$C$25</f>
        <v>1.24267194421375E+99</v>
      </c>
      <c r="RSJ25" s="369"/>
      <c r="RSK25" s="369">
        <f t="shared" ref="RSK25" si="6333">RSI25*$C$25</f>
        <v>1.2861654622612312E+99</v>
      </c>
      <c r="RSL25" s="369"/>
      <c r="RSM25" s="369">
        <f t="shared" ref="RSM25" si="6334">RSK25*$C$25</f>
        <v>1.3311812534403741E+99</v>
      </c>
      <c r="RSN25" s="369"/>
      <c r="RSO25" s="369">
        <f t="shared" ref="RSO25" si="6335">RSM25*$C$25</f>
        <v>1.377772597310787E+99</v>
      </c>
      <c r="RSP25" s="369"/>
      <c r="RSQ25" s="369">
        <f t="shared" ref="RSQ25" si="6336">RSO25*$C$25</f>
        <v>1.4259946382166645E+99</v>
      </c>
      <c r="RSR25" s="369"/>
      <c r="RSS25" s="369">
        <f t="shared" ref="RSS25" si="6337">RSQ25*$C$25</f>
        <v>1.4759044505542477E+99</v>
      </c>
      <c r="RST25" s="369"/>
      <c r="RSU25" s="369">
        <f t="shared" ref="RSU25" si="6338">RSS25*$C$25</f>
        <v>1.5275611063236462E+99</v>
      </c>
      <c r="RSV25" s="369"/>
      <c r="RSW25" s="369">
        <f t="shared" ref="RSW25" si="6339">RSU25*$C$25</f>
        <v>1.5810257450449736E+99</v>
      </c>
      <c r="RSX25" s="369"/>
      <c r="RSY25" s="369">
        <f t="shared" ref="RSY25" si="6340">RSW25*$C$25</f>
        <v>1.6363616461215475E+99</v>
      </c>
      <c r="RSZ25" s="369"/>
      <c r="RTA25" s="369">
        <f t="shared" ref="RTA25" si="6341">RSY25*$C$25</f>
        <v>1.6936343037358016E+99</v>
      </c>
      <c r="RTB25" s="369"/>
      <c r="RTC25" s="369">
        <f t="shared" ref="RTC25" si="6342">RTA25*$C$25</f>
        <v>1.7529115043665545E+99</v>
      </c>
      <c r="RTD25" s="369"/>
      <c r="RTE25" s="369">
        <f t="shared" ref="RTE25" si="6343">RTC25*$C$25</f>
        <v>1.8142634070193838E+99</v>
      </c>
      <c r="RTF25" s="369"/>
      <c r="RTG25" s="369">
        <f t="shared" ref="RTG25" si="6344">RTE25*$C$25</f>
        <v>1.8777626262650619E+99</v>
      </c>
      <c r="RTH25" s="369"/>
      <c r="RTI25" s="369">
        <f t="shared" ref="RTI25" si="6345">RTG25*$C$25</f>
        <v>1.9434843181843389E+99</v>
      </c>
      <c r="RTJ25" s="369"/>
      <c r="RTK25" s="369">
        <f t="shared" ref="RTK25" si="6346">RTI25*$C$25</f>
        <v>2.0115062693207905E+99</v>
      </c>
      <c r="RTL25" s="369"/>
      <c r="RTM25" s="369">
        <f t="shared" ref="RTM25" si="6347">RTK25*$C$25</f>
        <v>2.0819089887470182E+99</v>
      </c>
      <c r="RTN25" s="369"/>
      <c r="RTO25" s="369">
        <f t="shared" ref="RTO25" si="6348">RTM25*$C$25</f>
        <v>2.1547758033531636E+99</v>
      </c>
      <c r="RTP25" s="369"/>
      <c r="RTQ25" s="369">
        <f t="shared" ref="RTQ25" si="6349">RTO25*$C$25</f>
        <v>2.230192956470524E+99</v>
      </c>
      <c r="RTR25" s="369"/>
      <c r="RTS25" s="369">
        <f t="shared" ref="RTS25" si="6350">RTQ25*$C$25</f>
        <v>2.308249709946992E+99</v>
      </c>
      <c r="RTT25" s="369"/>
      <c r="RTU25" s="369">
        <f t="shared" ref="RTU25" si="6351">RTS25*$C$25</f>
        <v>2.3890384497951366E+99</v>
      </c>
      <c r="RTV25" s="369"/>
      <c r="RTW25" s="369">
        <f t="shared" ref="RTW25" si="6352">RTU25*$C$25</f>
        <v>2.4726547955379662E+99</v>
      </c>
      <c r="RTX25" s="369"/>
      <c r="RTY25" s="369">
        <f t="shared" ref="RTY25" si="6353">RTW25*$C$25</f>
        <v>2.5591977133817947E+99</v>
      </c>
      <c r="RTZ25" s="369"/>
      <c r="RUA25" s="369">
        <f t="shared" ref="RUA25" si="6354">RTY25*$C$25</f>
        <v>2.6487696333501572E+99</v>
      </c>
      <c r="RUB25" s="369"/>
      <c r="RUC25" s="369">
        <f t="shared" ref="RUC25" si="6355">RUA25*$C$25</f>
        <v>2.7414765705174124E+99</v>
      </c>
      <c r="RUD25" s="369"/>
      <c r="RUE25" s="369">
        <f t="shared" ref="RUE25" si="6356">RUC25*$C$25</f>
        <v>2.8374282504855215E+99</v>
      </c>
      <c r="RUF25" s="369"/>
      <c r="RUG25" s="369">
        <f t="shared" ref="RUG25" si="6357">RUE25*$C$25</f>
        <v>2.9367382392525146E+99</v>
      </c>
      <c r="RUH25" s="369"/>
      <c r="RUI25" s="369">
        <f t="shared" ref="RUI25" si="6358">RUG25*$C$25</f>
        <v>3.0395240776263523E+99</v>
      </c>
      <c r="RUJ25" s="369"/>
      <c r="RUK25" s="369">
        <f t="shared" ref="RUK25" si="6359">RUI25*$C$25</f>
        <v>3.1459074203432743E+99</v>
      </c>
      <c r="RUL25" s="369"/>
      <c r="RUM25" s="369">
        <f t="shared" ref="RUM25" si="6360">RUK25*$C$25</f>
        <v>3.2560141800552887E+99</v>
      </c>
      <c r="RUN25" s="369"/>
      <c r="RUO25" s="369">
        <f t="shared" ref="RUO25" si="6361">RUM25*$C$25</f>
        <v>3.3699746763572234E+99</v>
      </c>
      <c r="RUP25" s="369"/>
      <c r="RUQ25" s="369">
        <f t="shared" ref="RUQ25" si="6362">RUO25*$C$25</f>
        <v>3.4879237900297259E+99</v>
      </c>
      <c r="RUR25" s="369"/>
      <c r="RUS25" s="369">
        <f t="shared" ref="RUS25" si="6363">RUQ25*$C$25</f>
        <v>3.6100011226807661E+99</v>
      </c>
      <c r="RUT25" s="369"/>
      <c r="RUU25" s="369">
        <f t="shared" ref="RUU25" si="6364">RUS25*$C$25</f>
        <v>3.7363511619745926E+99</v>
      </c>
      <c r="RUV25" s="369"/>
      <c r="RUW25" s="369">
        <f t="shared" ref="RUW25" si="6365">RUU25*$C$25</f>
        <v>3.8671234526437028E+99</v>
      </c>
      <c r="RUX25" s="369"/>
      <c r="RUY25" s="369">
        <f t="shared" ref="RUY25" si="6366">RUW25*$C$25</f>
        <v>4.0024727734862321E+99</v>
      </c>
      <c r="RUZ25" s="369"/>
      <c r="RVA25" s="369">
        <f t="shared" ref="RVA25" si="6367">RUY25*$C$25</f>
        <v>4.1425593205582498E+99</v>
      </c>
      <c r="RVB25" s="369"/>
      <c r="RVC25" s="369">
        <f t="shared" ref="RVC25" si="6368">RVA25*$C$25</f>
        <v>4.2875488967777881E+99</v>
      </c>
      <c r="RVD25" s="369"/>
      <c r="RVE25" s="369">
        <f t="shared" ref="RVE25" si="6369">RVC25*$C$25</f>
        <v>4.4376131081650107E+99</v>
      </c>
      <c r="RVF25" s="369"/>
      <c r="RVG25" s="369">
        <f t="shared" ref="RVG25" si="6370">RVE25*$C$25</f>
        <v>4.5929295669507858E+99</v>
      </c>
      <c r="RVH25" s="369"/>
      <c r="RVI25" s="369">
        <f t="shared" ref="RVI25" si="6371">RVG25*$C$25</f>
        <v>4.753682101794063E+99</v>
      </c>
      <c r="RVJ25" s="369"/>
      <c r="RVK25" s="369">
        <f t="shared" ref="RVK25" si="6372">RVI25*$C$25</f>
        <v>4.9200609753568547E+99</v>
      </c>
      <c r="RVL25" s="369"/>
      <c r="RVM25" s="369">
        <f t="shared" ref="RVM25" si="6373">RVK25*$C$25</f>
        <v>5.092263109494344E+99</v>
      </c>
      <c r="RVN25" s="369"/>
      <c r="RVO25" s="369">
        <f t="shared" ref="RVO25" si="6374">RVM25*$C$25</f>
        <v>5.2704923183266454E+99</v>
      </c>
      <c r="RVP25" s="369"/>
      <c r="RVQ25" s="369">
        <f t="shared" ref="RVQ25" si="6375">RVO25*$C$25</f>
        <v>5.4549595494680771E+99</v>
      </c>
      <c r="RVR25" s="369"/>
      <c r="RVS25" s="369">
        <f t="shared" ref="RVS25" si="6376">RVQ25*$C$25</f>
        <v>5.6458831336994593E+99</v>
      </c>
      <c r="RVT25" s="369"/>
      <c r="RVU25" s="369">
        <f t="shared" ref="RVU25" si="6377">RVS25*$C$25</f>
        <v>5.8434890433789401E+99</v>
      </c>
      <c r="RVV25" s="369"/>
      <c r="RVW25" s="369">
        <f t="shared" ref="RVW25" si="6378">RVU25*$C$25</f>
        <v>6.0480111598972022E+99</v>
      </c>
      <c r="RVX25" s="369"/>
      <c r="RVY25" s="369">
        <f t="shared" ref="RVY25" si="6379">RVW25*$C$25</f>
        <v>6.2596915504936041E+99</v>
      </c>
      <c r="RVZ25" s="369"/>
      <c r="RWA25" s="369">
        <f t="shared" ref="RWA25" si="6380">RVY25*$C$25</f>
        <v>6.4787807547608795E+99</v>
      </c>
      <c r="RWB25" s="369"/>
      <c r="RWC25" s="369">
        <f t="shared" ref="RWC25" si="6381">RWA25*$C$25</f>
        <v>6.7055380811775099E+99</v>
      </c>
      <c r="RWD25" s="369"/>
      <c r="RWE25" s="369">
        <f t="shared" ref="RWE25" si="6382">RWC25*$C$25</f>
        <v>6.9402319140187226E+99</v>
      </c>
      <c r="RWF25" s="369"/>
      <c r="RWG25" s="369">
        <f t="shared" ref="RWG25" si="6383">RWE25*$C$25</f>
        <v>7.1831400310093777E+99</v>
      </c>
      <c r="RWH25" s="369"/>
      <c r="RWI25" s="369">
        <f t="shared" ref="RWI25" si="6384">RWG25*$C$25</f>
        <v>7.4345499320947054E+99</v>
      </c>
      <c r="RWJ25" s="369"/>
      <c r="RWK25" s="369">
        <f t="shared" ref="RWK25" si="6385">RWI25*$C$25</f>
        <v>7.6947591797180193E+99</v>
      </c>
      <c r="RWL25" s="369"/>
      <c r="RWM25" s="369">
        <f t="shared" ref="RWM25" si="6386">RWK25*$C$25</f>
        <v>7.9640757510081491E+99</v>
      </c>
      <c r="RWN25" s="369"/>
      <c r="RWO25" s="369">
        <f t="shared" ref="RWO25" si="6387">RWM25*$C$25</f>
        <v>8.2428184022934333E+99</v>
      </c>
      <c r="RWP25" s="369"/>
      <c r="RWQ25" s="369">
        <f t="shared" ref="RWQ25" si="6388">RWO25*$C$25</f>
        <v>8.5313170463737024E+99</v>
      </c>
      <c r="RWR25" s="369"/>
      <c r="RWS25" s="369">
        <f t="shared" ref="RWS25" si="6389">RWQ25*$C$25</f>
        <v>8.8299131429967816E+99</v>
      </c>
      <c r="RWT25" s="369"/>
      <c r="RWU25" s="369">
        <f t="shared" ref="RWU25" si="6390">RWS25*$C$25</f>
        <v>9.1389601030016689E+99</v>
      </c>
      <c r="RWV25" s="369"/>
      <c r="RWW25" s="369">
        <f t="shared" ref="RWW25" si="6391">RWU25*$C$25</f>
        <v>9.458823706606727E+99</v>
      </c>
      <c r="RWX25" s="369"/>
      <c r="RWY25" s="369">
        <f t="shared" ref="RWY25" si="6392">RWW25*$C$25</f>
        <v>9.7898825363379615E+99</v>
      </c>
      <c r="RWZ25" s="369"/>
      <c r="RXA25" s="369">
        <f t="shared" ref="RXA25" si="6393">RWY25*$C$25</f>
        <v>1.0132528425109789E+100</v>
      </c>
      <c r="RXB25" s="369"/>
      <c r="RXC25" s="369">
        <f t="shared" ref="RXC25" si="6394">RXA25*$C$25</f>
        <v>1.0487166919988631E+100</v>
      </c>
      <c r="RXD25" s="369"/>
      <c r="RXE25" s="369">
        <f t="shared" ref="RXE25" si="6395">RXC25*$C$25</f>
        <v>1.0854217762188232E+100</v>
      </c>
      <c r="RXF25" s="369"/>
      <c r="RXG25" s="369">
        <f t="shared" ref="RXG25" si="6396">RXE25*$C$25</f>
        <v>1.1234115383864819E+100</v>
      </c>
      <c r="RXH25" s="369"/>
      <c r="RXI25" s="369">
        <f t="shared" ref="RXI25" si="6397">RXG25*$C$25</f>
        <v>1.1627309422300088E+100</v>
      </c>
      <c r="RXJ25" s="369"/>
      <c r="RXK25" s="369">
        <f t="shared" ref="RXK25" si="6398">RXI25*$C$25</f>
        <v>1.2034265252080589E+100</v>
      </c>
      <c r="RXL25" s="369"/>
      <c r="RXM25" s="369">
        <f t="shared" ref="RXM25" si="6399">RXK25*$C$25</f>
        <v>1.2455464535903408E+100</v>
      </c>
      <c r="RXN25" s="369"/>
      <c r="RXO25" s="369">
        <f t="shared" ref="RXO25" si="6400">RXM25*$C$25</f>
        <v>1.2891405794660027E+100</v>
      </c>
      <c r="RXP25" s="369"/>
      <c r="RXQ25" s="369">
        <f t="shared" ref="RXQ25" si="6401">RXO25*$C$25</f>
        <v>1.3342604997473128E+100</v>
      </c>
      <c r="RXR25" s="369"/>
      <c r="RXS25" s="369">
        <f t="shared" ref="RXS25" si="6402">RXQ25*$C$25</f>
        <v>1.3809596172384685E+100</v>
      </c>
      <c r="RXT25" s="369"/>
      <c r="RXU25" s="369">
        <f t="shared" ref="RXU25" si="6403">RXS25*$C$25</f>
        <v>1.4292932038418147E+100</v>
      </c>
      <c r="RXV25" s="369"/>
      <c r="RXW25" s="369">
        <f t="shared" ref="RXW25" si="6404">RXU25*$C$25</f>
        <v>1.4793184659762782E+100</v>
      </c>
      <c r="RXX25" s="369"/>
      <c r="RXY25" s="369">
        <f t="shared" ref="RXY25" si="6405">RXW25*$C$25</f>
        <v>1.5310946122854478E+100</v>
      </c>
      <c r="RXZ25" s="369"/>
      <c r="RYA25" s="369">
        <f t="shared" ref="RYA25" si="6406">RXY25*$C$25</f>
        <v>1.5846829237154383E+100</v>
      </c>
      <c r="RYB25" s="369"/>
      <c r="RYC25" s="369">
        <f t="shared" ref="RYC25" si="6407">RYA25*$C$25</f>
        <v>1.6401468260454785E+100</v>
      </c>
      <c r="RYD25" s="369"/>
      <c r="RYE25" s="369">
        <f t="shared" ref="RYE25" si="6408">RYC25*$C$25</f>
        <v>1.6975519649570702E+100</v>
      </c>
      <c r="RYF25" s="369"/>
      <c r="RYG25" s="369">
        <f t="shared" ref="RYG25" si="6409">RYE25*$C$25</f>
        <v>1.7569662837305673E+100</v>
      </c>
      <c r="RYH25" s="369"/>
      <c r="RYI25" s="369">
        <f t="shared" ref="RYI25" si="6410">RYG25*$C$25</f>
        <v>1.8184601036611369E+100</v>
      </c>
      <c r="RYJ25" s="369"/>
      <c r="RYK25" s="369">
        <f t="shared" ref="RYK25" si="6411">RYI25*$C$25</f>
        <v>1.8821062072892764E+100</v>
      </c>
      <c r="RYL25" s="369"/>
      <c r="RYM25" s="369">
        <f t="shared" ref="RYM25" si="6412">RYK25*$C$25</f>
        <v>1.9479799245444011E+100</v>
      </c>
      <c r="RYN25" s="369"/>
      <c r="RYO25" s="369">
        <f t="shared" ref="RYO25" si="6413">RYM25*$C$25</f>
        <v>2.0161592219034551E+100</v>
      </c>
      <c r="RYP25" s="369"/>
      <c r="RYQ25" s="369">
        <f t="shared" ref="RYQ25" si="6414">RYO25*$C$25</f>
        <v>2.086724794670076E+100</v>
      </c>
      <c r="RYR25" s="369"/>
      <c r="RYS25" s="369">
        <f t="shared" ref="RYS25" si="6415">RYQ25*$C$25</f>
        <v>2.1597601624835284E+100</v>
      </c>
      <c r="RYT25" s="369"/>
      <c r="RYU25" s="369">
        <f t="shared" ref="RYU25" si="6416">RYS25*$C$25</f>
        <v>2.2353517681704516E+100</v>
      </c>
      <c r="RYV25" s="369"/>
      <c r="RYW25" s="369">
        <f t="shared" ref="RYW25" si="6417">RYU25*$C$25</f>
        <v>2.3135890800564173E+100</v>
      </c>
      <c r="RYX25" s="369"/>
      <c r="RYY25" s="369">
        <f t="shared" ref="RYY25" si="6418">RYW25*$C$25</f>
        <v>2.3945646978583917E+100</v>
      </c>
      <c r="RYZ25" s="369"/>
      <c r="RZA25" s="369">
        <f t="shared" ref="RZA25" si="6419">RYY25*$C$25</f>
        <v>2.4783744622834352E+100</v>
      </c>
      <c r="RZB25" s="369"/>
      <c r="RZC25" s="369">
        <f t="shared" ref="RZC25" si="6420">RZA25*$C$25</f>
        <v>2.5651175684633551E+100</v>
      </c>
      <c r="RZD25" s="369"/>
      <c r="RZE25" s="369">
        <f t="shared" ref="RZE25" si="6421">RZC25*$C$25</f>
        <v>2.6548966833595725E+100</v>
      </c>
      <c r="RZF25" s="369"/>
      <c r="RZG25" s="369">
        <f t="shared" ref="RZG25" si="6422">RZE25*$C$25</f>
        <v>2.7478180672771573E+100</v>
      </c>
      <c r="RZH25" s="369"/>
      <c r="RZI25" s="369">
        <f t="shared" ref="RZI25" si="6423">RZG25*$C$25</f>
        <v>2.8439916996318577E+100</v>
      </c>
      <c r="RZJ25" s="369"/>
      <c r="RZK25" s="369">
        <f t="shared" ref="RZK25" si="6424">RZI25*$C$25</f>
        <v>2.9435314091189724E+100</v>
      </c>
      <c r="RZL25" s="369"/>
      <c r="RZM25" s="369">
        <f t="shared" ref="RZM25" si="6425">RZK25*$C$25</f>
        <v>3.046555008438136E+100</v>
      </c>
      <c r="RZN25" s="369"/>
      <c r="RZO25" s="369">
        <f t="shared" ref="RZO25" si="6426">RZM25*$C$25</f>
        <v>3.1531844337334707E+100</v>
      </c>
      <c r="RZP25" s="369"/>
      <c r="RZQ25" s="369">
        <f t="shared" ref="RZQ25" si="6427">RZO25*$C$25</f>
        <v>3.2635458889141419E+100</v>
      </c>
      <c r="RZR25" s="369"/>
      <c r="RZS25" s="369">
        <f t="shared" ref="RZS25" si="6428">RZQ25*$C$25</f>
        <v>3.3777699950261366E+100</v>
      </c>
      <c r="RZT25" s="369"/>
      <c r="RZU25" s="369">
        <f t="shared" ref="RZU25" si="6429">RZS25*$C$25</f>
        <v>3.495991944852051E+100</v>
      </c>
      <c r="RZV25" s="369"/>
      <c r="RZW25" s="369">
        <f t="shared" ref="RZW25" si="6430">RZU25*$C$25</f>
        <v>3.6183516629218725E+100</v>
      </c>
      <c r="RZX25" s="369"/>
      <c r="RZY25" s="369">
        <f t="shared" ref="RZY25" si="6431">RZW25*$C$25</f>
        <v>3.7449939711241378E+100</v>
      </c>
      <c r="RZZ25" s="369"/>
      <c r="SAA25" s="369">
        <f t="shared" ref="SAA25" si="6432">RZY25*$C$25</f>
        <v>3.8760687601134822E+100</v>
      </c>
      <c r="SAB25" s="369"/>
      <c r="SAC25" s="369">
        <f t="shared" ref="SAC25" si="6433">SAA25*$C$25</f>
        <v>4.0117311667174539E+100</v>
      </c>
      <c r="SAD25" s="369"/>
      <c r="SAE25" s="369">
        <f t="shared" ref="SAE25" si="6434">SAC25*$C$25</f>
        <v>4.1521417575525645E+100</v>
      </c>
      <c r="SAF25" s="369"/>
      <c r="SAG25" s="369">
        <f t="shared" ref="SAG25" si="6435">SAE25*$C$25</f>
        <v>4.2974667190669041E+100</v>
      </c>
      <c r="SAH25" s="369"/>
      <c r="SAI25" s="369">
        <f t="shared" ref="SAI25" si="6436">SAG25*$C$25</f>
        <v>4.4478780542342456E+100</v>
      </c>
      <c r="SAJ25" s="369"/>
      <c r="SAK25" s="369">
        <f t="shared" ref="SAK25" si="6437">SAI25*$C$25</f>
        <v>4.6035537861324437E+100</v>
      </c>
      <c r="SAL25" s="369"/>
      <c r="SAM25" s="369">
        <f t="shared" ref="SAM25" si="6438">SAK25*$C$25</f>
        <v>4.7646781686470789E+100</v>
      </c>
      <c r="SAN25" s="369"/>
      <c r="SAO25" s="369">
        <f t="shared" ref="SAO25" si="6439">SAM25*$C$25</f>
        <v>4.9314419045497266E+100</v>
      </c>
      <c r="SAP25" s="369"/>
      <c r="SAQ25" s="369">
        <f t="shared" ref="SAQ25" si="6440">SAO25*$C$25</f>
        <v>5.1040423712089669E+100</v>
      </c>
      <c r="SAR25" s="369"/>
      <c r="SAS25" s="369">
        <f t="shared" ref="SAS25" si="6441">SAQ25*$C$25</f>
        <v>5.2826838542012805E+100</v>
      </c>
      <c r="SAT25" s="369"/>
      <c r="SAU25" s="369">
        <f t="shared" ref="SAU25" si="6442">SAS25*$C$25</f>
        <v>5.4675777890983248E+100</v>
      </c>
      <c r="SAV25" s="369"/>
      <c r="SAW25" s="369">
        <f t="shared" ref="SAW25" si="6443">SAU25*$C$25</f>
        <v>5.6589430117167661E+100</v>
      </c>
      <c r="SAX25" s="369"/>
      <c r="SAY25" s="369">
        <f t="shared" ref="SAY25" si="6444">SAW25*$C$25</f>
        <v>5.8570060171268522E+100</v>
      </c>
      <c r="SAZ25" s="369"/>
      <c r="SBA25" s="369">
        <f t="shared" ref="SBA25" si="6445">SAY25*$C$25</f>
        <v>6.0620012277262913E+100</v>
      </c>
      <c r="SBB25" s="369"/>
      <c r="SBC25" s="369">
        <f t="shared" ref="SBC25" si="6446">SBA25*$C$25</f>
        <v>6.2741712706967107E+100</v>
      </c>
      <c r="SBD25" s="369"/>
      <c r="SBE25" s="369">
        <f t="shared" ref="SBE25" si="6447">SBC25*$C$25</f>
        <v>6.4937672651710949E+100</v>
      </c>
      <c r="SBF25" s="369"/>
      <c r="SBG25" s="369">
        <f t="shared" ref="SBG25" si="6448">SBE25*$C$25</f>
        <v>6.7210491194520825E+100</v>
      </c>
      <c r="SBH25" s="369"/>
      <c r="SBI25" s="369">
        <f t="shared" ref="SBI25" si="6449">SBG25*$C$25</f>
        <v>6.9562858386329045E+100</v>
      </c>
      <c r="SBJ25" s="369"/>
      <c r="SBK25" s="369">
        <f t="shared" ref="SBK25" si="6450">SBI25*$C$25</f>
        <v>7.1997558429850561E+100</v>
      </c>
      <c r="SBL25" s="369"/>
      <c r="SBM25" s="369">
        <f t="shared" ref="SBM25" si="6451">SBK25*$C$25</f>
        <v>7.4517472974895331E+100</v>
      </c>
      <c r="SBN25" s="369"/>
      <c r="SBO25" s="369">
        <f t="shared" ref="SBO25" si="6452">SBM25*$C$25</f>
        <v>7.7125584529016656E+100</v>
      </c>
      <c r="SBP25" s="369"/>
      <c r="SBQ25" s="369">
        <f t="shared" ref="SBQ25" si="6453">SBO25*$C$25</f>
        <v>7.9824979987532227E+100</v>
      </c>
      <c r="SBR25" s="369"/>
      <c r="SBS25" s="369">
        <f t="shared" ref="SBS25" si="6454">SBQ25*$C$25</f>
        <v>8.261885428709585E+100</v>
      </c>
      <c r="SBT25" s="369"/>
      <c r="SBU25" s="369">
        <f t="shared" ref="SBU25" si="6455">SBS25*$C$25</f>
        <v>8.5510514187144199E+100</v>
      </c>
      <c r="SBV25" s="369"/>
      <c r="SBW25" s="369">
        <f t="shared" ref="SBW25" si="6456">SBU25*$C$25</f>
        <v>8.8503382183694236E+100</v>
      </c>
      <c r="SBX25" s="369"/>
      <c r="SBY25" s="369">
        <f t="shared" ref="SBY25" si="6457">SBW25*$C$25</f>
        <v>9.1601000560123529E+100</v>
      </c>
      <c r="SBZ25" s="369"/>
      <c r="SCA25" s="369">
        <f t="shared" ref="SCA25" si="6458">SBY25*$C$25</f>
        <v>9.4807035579727846E+100</v>
      </c>
      <c r="SCB25" s="369"/>
      <c r="SCC25" s="369">
        <f t="shared" ref="SCC25" si="6459">SCA25*$C$25</f>
        <v>9.812528182501831E+100</v>
      </c>
      <c r="SCD25" s="369"/>
      <c r="SCE25" s="369">
        <f t="shared" ref="SCE25" si="6460">SCC25*$C$25</f>
        <v>1.0155966668889394E+101</v>
      </c>
      <c r="SCF25" s="369"/>
      <c r="SCG25" s="369">
        <f t="shared" ref="SCG25" si="6461">SCE25*$C$25</f>
        <v>1.0511425502300522E+101</v>
      </c>
      <c r="SCH25" s="369"/>
      <c r="SCI25" s="369">
        <f t="shared" ref="SCI25" si="6462">SCG25*$C$25</f>
        <v>1.0879325394881039E+101</v>
      </c>
      <c r="SCJ25" s="369"/>
      <c r="SCK25" s="369">
        <f t="shared" ref="SCK25" si="6463">SCI25*$C$25</f>
        <v>1.1260101783701874E+101</v>
      </c>
      <c r="SCL25" s="369"/>
      <c r="SCM25" s="369">
        <f t="shared" ref="SCM25" si="6464">SCK25*$C$25</f>
        <v>1.1654205346131439E+101</v>
      </c>
      <c r="SCN25" s="369"/>
      <c r="SCO25" s="369">
        <f t="shared" ref="SCO25" si="6465">SCM25*$C$25</f>
        <v>1.2062102533246039E+101</v>
      </c>
      <c r="SCP25" s="369"/>
      <c r="SCQ25" s="369">
        <f t="shared" ref="SCQ25" si="6466">SCO25*$C$25</f>
        <v>1.2484276121909649E+101</v>
      </c>
      <c r="SCR25" s="369"/>
      <c r="SCS25" s="369">
        <f t="shared" ref="SCS25" si="6467">SCQ25*$C$25</f>
        <v>1.2921225786176486E+101</v>
      </c>
      <c r="SCT25" s="369"/>
      <c r="SCU25" s="369">
        <f t="shared" ref="SCU25" si="6468">SCS25*$C$25</f>
        <v>1.3373468688692662E+101</v>
      </c>
      <c r="SCV25" s="369"/>
      <c r="SCW25" s="369">
        <f t="shared" ref="SCW25" si="6469">SCU25*$C$25</f>
        <v>1.3841540092796905E+101</v>
      </c>
      <c r="SCX25" s="369"/>
      <c r="SCY25" s="369">
        <f t="shared" ref="SCY25" si="6470">SCW25*$C$25</f>
        <v>1.4325993996044797E+101</v>
      </c>
      <c r="SCZ25" s="369"/>
      <c r="SDA25" s="369">
        <f t="shared" ref="SDA25" si="6471">SCY25*$C$25</f>
        <v>1.4827403785906362E+101</v>
      </c>
      <c r="SDB25" s="369"/>
      <c r="SDC25" s="369">
        <f t="shared" ref="SDC25" si="6472">SDA25*$C$25</f>
        <v>1.5346362918413084E+101</v>
      </c>
      <c r="SDD25" s="369"/>
      <c r="SDE25" s="369">
        <f t="shared" ref="SDE25" si="6473">SDC25*$C$25</f>
        <v>1.5883485620557542E+101</v>
      </c>
      <c r="SDF25" s="369"/>
      <c r="SDG25" s="369">
        <f t="shared" ref="SDG25" si="6474">SDE25*$C$25</f>
        <v>1.6439407617277054E+101</v>
      </c>
      <c r="SDH25" s="369"/>
      <c r="SDI25" s="369">
        <f t="shared" ref="SDI25" si="6475">SDG25*$C$25</f>
        <v>1.701478688388175E+101</v>
      </c>
      <c r="SDJ25" s="369"/>
      <c r="SDK25" s="369">
        <f t="shared" ref="SDK25" si="6476">SDI25*$C$25</f>
        <v>1.7610304424817611E+101</v>
      </c>
      <c r="SDL25" s="369"/>
      <c r="SDM25" s="369">
        <f t="shared" ref="SDM25" si="6477">SDK25*$C$25</f>
        <v>1.8226665079686224E+101</v>
      </c>
      <c r="SDN25" s="369"/>
      <c r="SDO25" s="369">
        <f t="shared" ref="SDO25" si="6478">SDM25*$C$25</f>
        <v>1.8864598357475242E+101</v>
      </c>
      <c r="SDP25" s="369"/>
      <c r="SDQ25" s="369">
        <f t="shared" ref="SDQ25" si="6479">SDO25*$C$25</f>
        <v>1.9524859299986875E+101</v>
      </c>
      <c r="SDR25" s="369"/>
      <c r="SDS25" s="369">
        <f t="shared" ref="SDS25" si="6480">SDQ25*$C$25</f>
        <v>2.0208229375486414E+101</v>
      </c>
      <c r="SDT25" s="369"/>
      <c r="SDU25" s="369">
        <f t="shared" ref="SDU25" si="6481">SDS25*$C$25</f>
        <v>2.0915517403628438E+101</v>
      </c>
      <c r="SDV25" s="369"/>
      <c r="SDW25" s="369">
        <f t="shared" ref="SDW25" si="6482">SDU25*$C$25</f>
        <v>2.1647560512755432E+101</v>
      </c>
      <c r="SDX25" s="369"/>
      <c r="SDY25" s="369">
        <f t="shared" ref="SDY25" si="6483">SDW25*$C$25</f>
        <v>2.2405225130701871E+101</v>
      </c>
      <c r="SDZ25" s="369"/>
      <c r="SEA25" s="369">
        <f t="shared" ref="SEA25" si="6484">SDY25*$C$25</f>
        <v>2.3189408010276435E+101</v>
      </c>
      <c r="SEB25" s="369"/>
      <c r="SEC25" s="369">
        <f t="shared" ref="SEC25" si="6485">SEA25*$C$25</f>
        <v>2.4001037290636107E+101</v>
      </c>
      <c r="SED25" s="369"/>
      <c r="SEE25" s="369">
        <f t="shared" ref="SEE25" si="6486">SEC25*$C$25</f>
        <v>2.484107359580837E+101</v>
      </c>
      <c r="SEF25" s="369"/>
      <c r="SEG25" s="369">
        <f t="shared" ref="SEG25" si="6487">SEE25*$C$25</f>
        <v>2.571051117166166E+101</v>
      </c>
      <c r="SEH25" s="369"/>
      <c r="SEI25" s="369">
        <f t="shared" ref="SEI25" si="6488">SEG25*$C$25</f>
        <v>2.6610379062669814E+101</v>
      </c>
      <c r="SEJ25" s="369"/>
      <c r="SEK25" s="369">
        <f t="shared" ref="SEK25" si="6489">SEI25*$C$25</f>
        <v>2.7541742329863257E+101</v>
      </c>
      <c r="SEL25" s="369"/>
      <c r="SEM25" s="369">
        <f t="shared" ref="SEM25" si="6490">SEK25*$C$25</f>
        <v>2.8505703311408467E+101</v>
      </c>
      <c r="SEN25" s="369"/>
      <c r="SEO25" s="369">
        <f t="shared" ref="SEO25" si="6491">SEM25*$C$25</f>
        <v>2.950340292730776E+101</v>
      </c>
      <c r="SEP25" s="369"/>
      <c r="SEQ25" s="369">
        <f t="shared" ref="SEQ25" si="6492">SEO25*$C$25</f>
        <v>3.0536022029763532E+101</v>
      </c>
      <c r="SER25" s="369"/>
      <c r="SES25" s="369">
        <f t="shared" ref="SES25" si="6493">SEQ25*$C$25</f>
        <v>3.1604782800805251E+101</v>
      </c>
      <c r="SET25" s="369"/>
      <c r="SEU25" s="369">
        <f t="shared" ref="SEU25" si="6494">SES25*$C$25</f>
        <v>3.2710950198833435E+101</v>
      </c>
      <c r="SEV25" s="369"/>
      <c r="SEW25" s="369">
        <f t="shared" ref="SEW25" si="6495">SEU25*$C$25</f>
        <v>3.3855833455792602E+101</v>
      </c>
      <c r="SEX25" s="369"/>
      <c r="SEY25" s="369">
        <f t="shared" ref="SEY25" si="6496">SEW25*$C$25</f>
        <v>3.5040787626745338E+101</v>
      </c>
      <c r="SEZ25" s="369"/>
      <c r="SFA25" s="369">
        <f t="shared" ref="SFA25" si="6497">SEY25*$C$25</f>
        <v>3.6267215193681424E+101</v>
      </c>
      <c r="SFB25" s="369"/>
      <c r="SFC25" s="369">
        <f t="shared" ref="SFC25" si="6498">SFA25*$C$25</f>
        <v>3.7536567725460273E+101</v>
      </c>
      <c r="SFD25" s="369"/>
      <c r="SFE25" s="369">
        <f t="shared" ref="SFE25" si="6499">SFC25*$C$25</f>
        <v>3.8850347595851376E+101</v>
      </c>
      <c r="SFF25" s="369"/>
      <c r="SFG25" s="369">
        <f t="shared" ref="SFG25" si="6500">SFE25*$C$25</f>
        <v>4.0210109761706173E+101</v>
      </c>
      <c r="SFH25" s="369"/>
      <c r="SFI25" s="369">
        <f t="shared" ref="SFI25" si="6501">SFG25*$C$25</f>
        <v>4.1617463603365884E+101</v>
      </c>
      <c r="SFJ25" s="369"/>
      <c r="SFK25" s="369">
        <f t="shared" ref="SFK25" si="6502">SFI25*$C$25</f>
        <v>4.307407482948369E+101</v>
      </c>
      <c r="SFL25" s="369"/>
      <c r="SFM25" s="369">
        <f t="shared" ref="SFM25" si="6503">SFK25*$C$25</f>
        <v>4.4581667448515616E+101</v>
      </c>
      <c r="SFN25" s="369"/>
      <c r="SFO25" s="369">
        <f t="shared" ref="SFO25" si="6504">SFM25*$C$25</f>
        <v>4.6142025809213656E+101</v>
      </c>
      <c r="SFP25" s="369"/>
      <c r="SFQ25" s="369">
        <f t="shared" ref="SFQ25" si="6505">SFO25*$C$25</f>
        <v>4.7756996712536132E+101</v>
      </c>
      <c r="SFR25" s="369"/>
      <c r="SFS25" s="369">
        <f t="shared" ref="SFS25" si="6506">SFQ25*$C$25</f>
        <v>4.9428491597474895E+101</v>
      </c>
      <c r="SFT25" s="369"/>
      <c r="SFU25" s="369">
        <f t="shared" ref="SFU25" si="6507">SFS25*$C$25</f>
        <v>5.1158488803386513E+101</v>
      </c>
      <c r="SFV25" s="369"/>
      <c r="SFW25" s="369">
        <f t="shared" ref="SFW25" si="6508">SFU25*$C$25</f>
        <v>5.2949035911505039E+101</v>
      </c>
      <c r="SFX25" s="369"/>
      <c r="SFY25" s="369">
        <f t="shared" ref="SFY25" si="6509">SFW25*$C$25</f>
        <v>5.4802252168407714E+101</v>
      </c>
      <c r="SFZ25" s="369"/>
      <c r="SGA25" s="369">
        <f t="shared" ref="SGA25" si="6510">SFY25*$C$25</f>
        <v>5.6720330994301985E+101</v>
      </c>
      <c r="SGB25" s="369"/>
      <c r="SGC25" s="369">
        <f t="shared" ref="SGC25" si="6511">SGA25*$C$25</f>
        <v>5.870554257910255E+101</v>
      </c>
      <c r="SGD25" s="369"/>
      <c r="SGE25" s="369">
        <f t="shared" ref="SGE25" si="6512">SGC25*$C$25</f>
        <v>6.0760236569371136E+101</v>
      </c>
      <c r="SGF25" s="369"/>
      <c r="SGG25" s="369">
        <f t="shared" ref="SGG25" si="6513">SGE25*$C$25</f>
        <v>6.2886844849299118E+101</v>
      </c>
      <c r="SGH25" s="369"/>
      <c r="SGI25" s="369">
        <f t="shared" ref="SGI25" si="6514">SGG25*$C$25</f>
        <v>6.5087884419024585E+101</v>
      </c>
      <c r="SGJ25" s="369"/>
      <c r="SGK25" s="369">
        <f t="shared" ref="SGK25" si="6515">SGI25*$C$25</f>
        <v>6.7365960373690437E+101</v>
      </c>
      <c r="SGL25" s="369"/>
      <c r="SGM25" s="369">
        <f t="shared" ref="SGM25" si="6516">SGK25*$C$25</f>
        <v>6.9723768986769595E+101</v>
      </c>
      <c r="SGN25" s="369"/>
      <c r="SGO25" s="369">
        <f t="shared" ref="SGO25" si="6517">SGM25*$C$25</f>
        <v>7.2164100901306524E+101</v>
      </c>
      <c r="SGP25" s="369"/>
      <c r="SGQ25" s="369">
        <f t="shared" ref="SGQ25" si="6518">SGO25*$C$25</f>
        <v>7.468984443285225E+101</v>
      </c>
      <c r="SGR25" s="369"/>
      <c r="SGS25" s="369">
        <f t="shared" ref="SGS25" si="6519">SGQ25*$C$25</f>
        <v>7.7303988988002068E+101</v>
      </c>
      <c r="SGT25" s="369"/>
      <c r="SGU25" s="369">
        <f t="shared" ref="SGU25" si="6520">SGS25*$C$25</f>
        <v>8.0009628602582138E+101</v>
      </c>
      <c r="SGV25" s="369"/>
      <c r="SGW25" s="369">
        <f t="shared" ref="SGW25" si="6521">SGU25*$C$25</f>
        <v>8.2809965603672503E+101</v>
      </c>
      <c r="SGX25" s="369"/>
      <c r="SGY25" s="369">
        <f t="shared" ref="SGY25" si="6522">SGW25*$C$25</f>
        <v>8.570831439980103E+101</v>
      </c>
      <c r="SGZ25" s="369"/>
      <c r="SHA25" s="369">
        <f t="shared" ref="SHA25" si="6523">SGY25*$C$25</f>
        <v>8.8708105403794054E+101</v>
      </c>
      <c r="SHB25" s="369"/>
      <c r="SHC25" s="369">
        <f t="shared" ref="SHC25" si="6524">SHA25*$C$25</f>
        <v>9.1812889092926843E+101</v>
      </c>
      <c r="SHD25" s="369"/>
      <c r="SHE25" s="369">
        <f t="shared" ref="SHE25" si="6525">SHC25*$C$25</f>
        <v>9.5026340211179275E+101</v>
      </c>
      <c r="SHF25" s="369"/>
      <c r="SHG25" s="369">
        <f t="shared" ref="SHG25" si="6526">SHE25*$C$25</f>
        <v>9.8352262118570546E+101</v>
      </c>
      <c r="SHH25" s="369"/>
      <c r="SHI25" s="369">
        <f t="shared" ref="SHI25" si="6527">SHG25*$C$25</f>
        <v>1.017945912927205E+102</v>
      </c>
      <c r="SHJ25" s="369"/>
      <c r="SHK25" s="369">
        <f t="shared" ref="SHK25" si="6528">SHI25*$C$25</f>
        <v>1.0535740198796571E+102</v>
      </c>
      <c r="SHL25" s="369"/>
      <c r="SHM25" s="369">
        <f t="shared" ref="SHM25" si="6529">SHK25*$C$25</f>
        <v>1.0904491105754451E+102</v>
      </c>
      <c r="SHN25" s="369"/>
      <c r="SHO25" s="369">
        <f t="shared" ref="SHO25" si="6530">SHM25*$C$25</f>
        <v>1.1286148294455856E+102</v>
      </c>
      <c r="SHP25" s="369"/>
      <c r="SHQ25" s="369">
        <f t="shared" ref="SHQ25" si="6531">SHO25*$C$25</f>
        <v>1.1681163484761809E+102</v>
      </c>
      <c r="SHR25" s="369"/>
      <c r="SHS25" s="369">
        <f t="shared" ref="SHS25" si="6532">SHQ25*$C$25</f>
        <v>1.2090004206728472E+102</v>
      </c>
      <c r="SHT25" s="369"/>
      <c r="SHU25" s="369">
        <f t="shared" ref="SHU25" si="6533">SHS25*$C$25</f>
        <v>1.2513154353963968E+102</v>
      </c>
      <c r="SHV25" s="369"/>
      <c r="SHW25" s="369">
        <f t="shared" ref="SHW25" si="6534">SHU25*$C$25</f>
        <v>1.2951114756352707E+102</v>
      </c>
      <c r="SHX25" s="369"/>
      <c r="SHY25" s="369">
        <f t="shared" ref="SHY25" si="6535">SHW25*$C$25</f>
        <v>1.340440377282505E+102</v>
      </c>
      <c r="SHZ25" s="369"/>
      <c r="SIA25" s="369">
        <f t="shared" ref="SIA25" si="6536">SHY25*$C$25</f>
        <v>1.3873557904873925E+102</v>
      </c>
      <c r="SIB25" s="369"/>
      <c r="SIC25" s="369">
        <f t="shared" ref="SIC25" si="6537">SIA25*$C$25</f>
        <v>1.4359132431544512E+102</v>
      </c>
      <c r="SID25" s="369"/>
      <c r="SIE25" s="369">
        <f t="shared" ref="SIE25" si="6538">SIC25*$C$25</f>
        <v>1.4861702066648569E+102</v>
      </c>
      <c r="SIF25" s="369"/>
      <c r="SIG25" s="369">
        <f t="shared" ref="SIG25" si="6539">SIE25*$C$25</f>
        <v>1.5381861638981268E+102</v>
      </c>
      <c r="SIH25" s="369"/>
      <c r="SII25" s="369">
        <f t="shared" ref="SII25" si="6540">SIG25*$C$25</f>
        <v>1.5920226796345611E+102</v>
      </c>
      <c r="SIJ25" s="369"/>
      <c r="SIK25" s="369">
        <f t="shared" ref="SIK25" si="6541">SII25*$C$25</f>
        <v>1.6477434734217706E+102</v>
      </c>
      <c r="SIL25" s="369"/>
      <c r="SIM25" s="369">
        <f t="shared" ref="SIM25" si="6542">SIK25*$C$25</f>
        <v>1.7054144949915324E+102</v>
      </c>
      <c r="SIN25" s="369"/>
      <c r="SIO25" s="369">
        <f t="shared" ref="SIO25" si="6543">SIM25*$C$25</f>
        <v>1.7651040023162358E+102</v>
      </c>
      <c r="SIP25" s="369"/>
      <c r="SIQ25" s="369">
        <f t="shared" ref="SIQ25" si="6544">SIO25*$C$25</f>
        <v>1.826882642397304E+102</v>
      </c>
      <c r="SIR25" s="369"/>
      <c r="SIS25" s="369">
        <f t="shared" ref="SIS25" si="6545">SIQ25*$C$25</f>
        <v>1.8908235348812094E+102</v>
      </c>
      <c r="SIT25" s="369"/>
      <c r="SIU25" s="369">
        <f t="shared" ref="SIU25" si="6546">SIS25*$C$25</f>
        <v>1.9570023586020514E+102</v>
      </c>
      <c r="SIV25" s="369"/>
      <c r="SIW25" s="369">
        <f t="shared" ref="SIW25" si="6547">SIU25*$C$25</f>
        <v>2.0254974411531231E+102</v>
      </c>
      <c r="SIX25" s="369"/>
      <c r="SIY25" s="369">
        <f t="shared" ref="SIY25" si="6548">SIW25*$C$25</f>
        <v>2.0963898515934822E+102</v>
      </c>
      <c r="SIZ25" s="369"/>
      <c r="SJA25" s="369">
        <f t="shared" ref="SJA25" si="6549">SIY25*$C$25</f>
        <v>2.1697634963992539E+102</v>
      </c>
      <c r="SJB25" s="369"/>
      <c r="SJC25" s="369">
        <f t="shared" ref="SJC25" si="6550">SJA25*$C$25</f>
        <v>2.2457052187732277E+102</v>
      </c>
      <c r="SJD25" s="369"/>
      <c r="SJE25" s="369">
        <f t="shared" ref="SJE25" si="6551">SJC25*$C$25</f>
        <v>2.3243049014302905E+102</v>
      </c>
      <c r="SJF25" s="369"/>
      <c r="SJG25" s="369">
        <f t="shared" ref="SJG25" si="6552">SJE25*$C$25</f>
        <v>2.4056555729803506E+102</v>
      </c>
      <c r="SJH25" s="369"/>
      <c r="SJI25" s="369">
        <f t="shared" ref="SJI25" si="6553">SJG25*$C$25</f>
        <v>2.4898535180346626E+102</v>
      </c>
      <c r="SJJ25" s="369"/>
      <c r="SJK25" s="369">
        <f t="shared" ref="SJK25" si="6554">SJI25*$C$25</f>
        <v>2.5769983911658755E+102</v>
      </c>
      <c r="SJL25" s="369"/>
      <c r="SJM25" s="369">
        <f t="shared" ref="SJM25" si="6555">SJK25*$C$25</f>
        <v>2.667193334856681E+102</v>
      </c>
      <c r="SJN25" s="369"/>
      <c r="SJO25" s="369">
        <f t="shared" ref="SJO25" si="6556">SJM25*$C$25</f>
        <v>2.7605451015766647E+102</v>
      </c>
      <c r="SJP25" s="369"/>
      <c r="SJQ25" s="369">
        <f t="shared" ref="SJQ25" si="6557">SJO25*$C$25</f>
        <v>2.8571641801318478E+102</v>
      </c>
      <c r="SJR25" s="369"/>
      <c r="SJS25" s="369">
        <f t="shared" ref="SJS25" si="6558">SJQ25*$C$25</f>
        <v>2.9571649264364625E+102</v>
      </c>
      <c r="SJT25" s="369"/>
      <c r="SJU25" s="369">
        <f t="shared" ref="SJU25" si="6559">SJS25*$C$25</f>
        <v>3.0606656988617383E+102</v>
      </c>
      <c r="SJV25" s="369"/>
      <c r="SJW25" s="369">
        <f t="shared" ref="SJW25" si="6560">SJU25*$C$25</f>
        <v>3.1677889983218989E+102</v>
      </c>
      <c r="SJX25" s="369"/>
      <c r="SJY25" s="369">
        <f t="shared" ref="SJY25" si="6561">SJW25*$C$25</f>
        <v>3.278661613263165E+102</v>
      </c>
      <c r="SJZ25" s="369"/>
      <c r="SKA25" s="369">
        <f t="shared" ref="SKA25" si="6562">SJY25*$C$25</f>
        <v>3.3934147697273752E+102</v>
      </c>
      <c r="SKB25" s="369"/>
      <c r="SKC25" s="369">
        <f t="shared" ref="SKC25" si="6563">SKA25*$C$25</f>
        <v>3.5121842866678332E+102</v>
      </c>
      <c r="SKD25" s="369"/>
      <c r="SKE25" s="369">
        <f t="shared" ref="SKE25" si="6564">SKC25*$C$25</f>
        <v>3.6351107367012072E+102</v>
      </c>
      <c r="SKF25" s="369"/>
      <c r="SKG25" s="369">
        <f t="shared" ref="SKG25" si="6565">SKE25*$C$25</f>
        <v>3.7623396124857493E+102</v>
      </c>
      <c r="SKH25" s="369"/>
      <c r="SKI25" s="369">
        <f t="shared" ref="SKI25" si="6566">SKG25*$C$25</f>
        <v>3.8940214989227504E+102</v>
      </c>
      <c r="SKJ25" s="369"/>
      <c r="SKK25" s="369">
        <f t="shared" ref="SKK25" si="6567">SKI25*$C$25</f>
        <v>4.0303122513850463E+102</v>
      </c>
      <c r="SKL25" s="369"/>
      <c r="SKM25" s="369">
        <f t="shared" ref="SKM25" si="6568">SKK25*$C$25</f>
        <v>4.1713731801835225E+102</v>
      </c>
      <c r="SKN25" s="369"/>
      <c r="SKO25" s="369">
        <f t="shared" ref="SKO25" si="6569">SKM25*$C$25</f>
        <v>4.3173712414899455E+102</v>
      </c>
      <c r="SKP25" s="369"/>
      <c r="SKQ25" s="369">
        <f t="shared" ref="SKQ25" si="6570">SKO25*$C$25</f>
        <v>4.4684792349420933E+102</v>
      </c>
      <c r="SKR25" s="369"/>
      <c r="SKS25" s="369">
        <f t="shared" ref="SKS25" si="6571">SKQ25*$C$25</f>
        <v>4.6248760081650662E+102</v>
      </c>
      <c r="SKT25" s="369"/>
      <c r="SKU25" s="369">
        <f t="shared" ref="SKU25" si="6572">SKS25*$C$25</f>
        <v>4.7867466684508427E+102</v>
      </c>
      <c r="SKV25" s="369"/>
      <c r="SKW25" s="369">
        <f t="shared" ref="SKW25" si="6573">SKU25*$C$25</f>
        <v>4.9542828018466219E+102</v>
      </c>
      <c r="SKX25" s="369"/>
      <c r="SKY25" s="369">
        <f t="shared" ref="SKY25" si="6574">SKW25*$C$25</f>
        <v>5.1276826999112531E+102</v>
      </c>
      <c r="SKZ25" s="369"/>
      <c r="SLA25" s="369">
        <f t="shared" ref="SLA25" si="6575">SKY25*$C$25</f>
        <v>5.3071515944081465E+102</v>
      </c>
      <c r="SLB25" s="369"/>
      <c r="SLC25" s="369">
        <f t="shared" ref="SLC25" si="6576">SLA25*$C$25</f>
        <v>5.4929019002124313E+102</v>
      </c>
      <c r="SLD25" s="369"/>
      <c r="SLE25" s="369">
        <f t="shared" ref="SLE25" si="6577">SLC25*$C$25</f>
        <v>5.6851534667198657E+102</v>
      </c>
      <c r="SLF25" s="369"/>
      <c r="SLG25" s="369">
        <f t="shared" ref="SLG25" si="6578">SLE25*$C$25</f>
        <v>5.8841338380550608E+102</v>
      </c>
      <c r="SLH25" s="369"/>
      <c r="SLI25" s="369">
        <f t="shared" ref="SLI25" si="6579">SLG25*$C$25</f>
        <v>6.0900785223869876E+102</v>
      </c>
      <c r="SLJ25" s="369"/>
      <c r="SLK25" s="369">
        <f t="shared" ref="SLK25" si="6580">SLI25*$C$25</f>
        <v>6.303231270670532E+102</v>
      </c>
      <c r="SLL25" s="369"/>
      <c r="SLM25" s="369">
        <f t="shared" ref="SLM25" si="6581">SLK25*$C$25</f>
        <v>6.5238443651440004E+102</v>
      </c>
      <c r="SLN25" s="369"/>
      <c r="SLO25" s="369">
        <f t="shared" ref="SLO25" si="6582">SLM25*$C$25</f>
        <v>6.7521789179240397E+102</v>
      </c>
      <c r="SLP25" s="369"/>
      <c r="SLQ25" s="369">
        <f t="shared" ref="SLQ25" si="6583">SLO25*$C$25</f>
        <v>6.9885051800513809E+102</v>
      </c>
      <c r="SLR25" s="369"/>
      <c r="SLS25" s="369">
        <f t="shared" ref="SLS25" si="6584">SLQ25*$C$25</f>
        <v>7.2331028613531784E+102</v>
      </c>
      <c r="SLT25" s="369"/>
      <c r="SLU25" s="369">
        <f t="shared" ref="SLU25" si="6585">SLS25*$C$25</f>
        <v>7.4862614615005392E+102</v>
      </c>
      <c r="SLV25" s="369"/>
      <c r="SLW25" s="369">
        <f t="shared" ref="SLW25" si="6586">SLU25*$C$25</f>
        <v>7.7482806126530572E+102</v>
      </c>
      <c r="SLX25" s="369"/>
      <c r="SLY25" s="369">
        <f t="shared" ref="SLY25" si="6587">SLW25*$C$25</f>
        <v>8.0194704340959141E+102</v>
      </c>
      <c r="SLZ25" s="369"/>
      <c r="SMA25" s="369">
        <f t="shared" ref="SMA25" si="6588">SLY25*$C$25</f>
        <v>8.3001518992892707E+102</v>
      </c>
      <c r="SMB25" s="369"/>
      <c r="SMC25" s="369">
        <f t="shared" ref="SMC25" si="6589">SMA25*$C$25</f>
        <v>8.5906572157643949E+102</v>
      </c>
      <c r="SMD25" s="369"/>
      <c r="SME25" s="369">
        <f t="shared" ref="SME25" si="6590">SMC25*$C$25</f>
        <v>8.8913302183161478E+102</v>
      </c>
      <c r="SMF25" s="369"/>
      <c r="SMG25" s="369">
        <f t="shared" ref="SMG25" si="6591">SME25*$C$25</f>
        <v>9.2025267759572122E+102</v>
      </c>
      <c r="SMH25" s="369"/>
      <c r="SMI25" s="369">
        <f t="shared" ref="SMI25" si="6592">SMG25*$C$25</f>
        <v>9.5246152131157131E+102</v>
      </c>
      <c r="SMJ25" s="369"/>
      <c r="SMK25" s="369">
        <f t="shared" ref="SMK25" si="6593">SMI25*$C$25</f>
        <v>9.8579767455747629E+102</v>
      </c>
      <c r="SML25" s="369"/>
      <c r="SMM25" s="369">
        <f t="shared" ref="SMM25" si="6594">SMK25*$C$25</f>
        <v>1.0203005931669878E+103</v>
      </c>
      <c r="SMN25" s="369"/>
      <c r="SMO25" s="369">
        <f t="shared" ref="SMO25" si="6595">SMM25*$C$25</f>
        <v>1.0560111139278323E+103</v>
      </c>
      <c r="SMP25" s="369"/>
      <c r="SMQ25" s="369">
        <f t="shared" ref="SMQ25" si="6596">SMO25*$C$25</f>
        <v>1.0929715029153063E+103</v>
      </c>
      <c r="SMR25" s="369"/>
      <c r="SMS25" s="369">
        <f t="shared" ref="SMS25" si="6597">SMQ25*$C$25</f>
        <v>1.131225505517342E+103</v>
      </c>
      <c r="SMT25" s="369"/>
      <c r="SMU25" s="369">
        <f t="shared" ref="SMU25" si="6598">SMS25*$C$25</f>
        <v>1.1708183982104488E+103</v>
      </c>
      <c r="SMV25" s="369"/>
      <c r="SMW25" s="369">
        <f t="shared" ref="SMW25" si="6599">SMU25*$C$25</f>
        <v>1.2117970421478144E+103</v>
      </c>
      <c r="SMX25" s="369"/>
      <c r="SMY25" s="369">
        <f t="shared" ref="SMY25" si="6600">SMW25*$C$25</f>
        <v>1.2542099386229878E+103</v>
      </c>
      <c r="SMZ25" s="369"/>
      <c r="SNA25" s="369">
        <f t="shared" ref="SNA25" si="6601">SMY25*$C$25</f>
        <v>1.2981072864747923E+103</v>
      </c>
      <c r="SNB25" s="369"/>
      <c r="SNC25" s="369">
        <f t="shared" ref="SNC25" si="6602">SNA25*$C$25</f>
        <v>1.3435410415014099E+103</v>
      </c>
      <c r="SND25" s="369"/>
      <c r="SNE25" s="369">
        <f t="shared" ref="SNE25" si="6603">SNC25*$C$25</f>
        <v>1.3905649779539592E+103</v>
      </c>
      <c r="SNF25" s="369"/>
      <c r="SNG25" s="369">
        <f t="shared" ref="SNG25" si="6604">SNE25*$C$25</f>
        <v>1.4392347521823477E+103</v>
      </c>
      <c r="SNH25" s="369"/>
      <c r="SNI25" s="369">
        <f t="shared" ref="SNI25" si="6605">SNG25*$C$25</f>
        <v>1.4896079685087298E+103</v>
      </c>
      <c r="SNJ25" s="369"/>
      <c r="SNK25" s="369">
        <f t="shared" ref="SNK25" si="6606">SNI25*$C$25</f>
        <v>1.5417442474065352E+103</v>
      </c>
      <c r="SNL25" s="369"/>
      <c r="SNM25" s="369">
        <f t="shared" ref="SNM25" si="6607">SNK25*$C$25</f>
        <v>1.5957052960657638E+103</v>
      </c>
      <c r="SNN25" s="369"/>
      <c r="SNO25" s="369">
        <f t="shared" ref="SNO25" si="6608">SNM25*$C$25</f>
        <v>1.6515549814280654E+103</v>
      </c>
      <c r="SNP25" s="369"/>
      <c r="SNQ25" s="369">
        <f t="shared" ref="SNQ25" si="6609">SNO25*$C$25</f>
        <v>1.7093594057780475E+103</v>
      </c>
      <c r="SNR25" s="369"/>
      <c r="SNS25" s="369">
        <f t="shared" ref="SNS25" si="6610">SNQ25*$C$25</f>
        <v>1.769186984980279E+103</v>
      </c>
      <c r="SNT25" s="369"/>
      <c r="SNU25" s="369">
        <f t="shared" ref="SNU25" si="6611">SNS25*$C$25</f>
        <v>1.8311085294545887E+103</v>
      </c>
      <c r="SNV25" s="369"/>
      <c r="SNW25" s="369">
        <f t="shared" ref="SNW25" si="6612">SNU25*$C$25</f>
        <v>1.8951973279854992E+103</v>
      </c>
      <c r="SNX25" s="369"/>
      <c r="SNY25" s="369">
        <f t="shared" ref="SNY25" si="6613">SNW25*$C$25</f>
        <v>1.9615292344649913E+103</v>
      </c>
      <c r="SNZ25" s="369"/>
      <c r="SOA25" s="369">
        <f t="shared" ref="SOA25" si="6614">SNY25*$C$25</f>
        <v>2.0301827576712658E+103</v>
      </c>
      <c r="SOB25" s="369"/>
      <c r="SOC25" s="369">
        <f t="shared" ref="SOC25" si="6615">SOA25*$C$25</f>
        <v>2.1012391541897598E+103</v>
      </c>
      <c r="SOD25" s="369"/>
      <c r="SOE25" s="369">
        <f t="shared" ref="SOE25" si="6616">SOC25*$C$25</f>
        <v>2.1747825245864013E+103</v>
      </c>
      <c r="SOF25" s="369"/>
      <c r="SOG25" s="369">
        <f t="shared" ref="SOG25" si="6617">SOE25*$C$25</f>
        <v>2.2508999129469253E+103</v>
      </c>
      <c r="SOH25" s="369"/>
      <c r="SOI25" s="369">
        <f t="shared" ref="SOI25" si="6618">SOG25*$C$25</f>
        <v>2.3296814099000675E+103</v>
      </c>
      <c r="SOJ25" s="369"/>
      <c r="SOK25" s="369">
        <f t="shared" ref="SOK25" si="6619">SOI25*$C$25</f>
        <v>2.4112202592465699E+103</v>
      </c>
      <c r="SOL25" s="369"/>
      <c r="SOM25" s="369">
        <f t="shared" ref="SOM25" si="6620">SOK25*$C$25</f>
        <v>2.4956129683201998E+103</v>
      </c>
      <c r="SON25" s="369"/>
      <c r="SOO25" s="369">
        <f t="shared" ref="SOO25" si="6621">SOM25*$C$25</f>
        <v>2.5829594222114065E+103</v>
      </c>
      <c r="SOP25" s="369"/>
      <c r="SOQ25" s="369">
        <f t="shared" ref="SOQ25" si="6622">SOO25*$C$25</f>
        <v>2.6733630019888057E+103</v>
      </c>
      <c r="SOR25" s="369"/>
      <c r="SOS25" s="369">
        <f t="shared" ref="SOS25" si="6623">SOQ25*$C$25</f>
        <v>2.7669307070584136E+103</v>
      </c>
      <c r="SOT25" s="369"/>
      <c r="SOU25" s="369">
        <f t="shared" ref="SOU25" si="6624">SOS25*$C$25</f>
        <v>2.863773281805458E+103</v>
      </c>
      <c r="SOV25" s="369"/>
      <c r="SOW25" s="369">
        <f t="shared" ref="SOW25" si="6625">SOU25*$C$25</f>
        <v>2.9640053466686487E+103</v>
      </c>
      <c r="SOX25" s="369"/>
      <c r="SOY25" s="369">
        <f t="shared" ref="SOY25" si="6626">SOW25*$C$25</f>
        <v>3.0677455338020512E+103</v>
      </c>
      <c r="SOZ25" s="369"/>
      <c r="SPA25" s="369">
        <f t="shared" ref="SPA25" si="6627">SOY25*$C$25</f>
        <v>3.175116627485123E+103</v>
      </c>
      <c r="SPB25" s="369"/>
      <c r="SPC25" s="369">
        <f t="shared" ref="SPC25" si="6628">SPA25*$C$25</f>
        <v>3.2862457094471018E+103</v>
      </c>
      <c r="SPD25" s="369"/>
      <c r="SPE25" s="369">
        <f t="shared" ref="SPE25" si="6629">SPC25*$C$25</f>
        <v>3.4012643092777502E+103</v>
      </c>
      <c r="SPF25" s="369"/>
      <c r="SPG25" s="369">
        <f t="shared" ref="SPG25" si="6630">SPE25*$C$25</f>
        <v>3.520308560102471E+103</v>
      </c>
      <c r="SPH25" s="369"/>
      <c r="SPI25" s="369">
        <f t="shared" ref="SPI25" si="6631">SPG25*$C$25</f>
        <v>3.6435193597060571E+103</v>
      </c>
      <c r="SPJ25" s="369"/>
      <c r="SPK25" s="369">
        <f t="shared" ref="SPK25" si="6632">SPI25*$C$25</f>
        <v>3.771042537295769E+103</v>
      </c>
      <c r="SPL25" s="369"/>
      <c r="SPM25" s="369">
        <f t="shared" ref="SPM25" si="6633">SPK25*$C$25</f>
        <v>3.9030290261011203E+103</v>
      </c>
      <c r="SPN25" s="369"/>
      <c r="SPO25" s="369">
        <f t="shared" ref="SPO25" si="6634">SPM25*$C$25</f>
        <v>4.0396350420146593E+103</v>
      </c>
      <c r="SPP25" s="369"/>
      <c r="SPQ25" s="369">
        <f t="shared" ref="SPQ25" si="6635">SPO25*$C$25</f>
        <v>4.1810222684851723E+103</v>
      </c>
      <c r="SPR25" s="369"/>
      <c r="SPS25" s="369">
        <f t="shared" ref="SPS25" si="6636">SPQ25*$C$25</f>
        <v>4.3273580478821532E+103</v>
      </c>
      <c r="SPT25" s="369"/>
      <c r="SPU25" s="369">
        <f t="shared" ref="SPU25" si="6637">SPS25*$C$25</f>
        <v>4.4788155795580279E+103</v>
      </c>
      <c r="SPV25" s="369"/>
      <c r="SPW25" s="369">
        <f t="shared" ref="SPW25" si="6638">SPU25*$C$25</f>
        <v>4.6355741248425586E+103</v>
      </c>
      <c r="SPX25" s="369"/>
      <c r="SPY25" s="369">
        <f t="shared" ref="SPY25" si="6639">SPW25*$C$25</f>
        <v>4.7978192192120475E+103</v>
      </c>
      <c r="SPZ25" s="369"/>
      <c r="SQA25" s="369">
        <f t="shared" ref="SQA25" si="6640">SPY25*$C$25</f>
        <v>4.9657428918844686E+103</v>
      </c>
      <c r="SQB25" s="369"/>
      <c r="SQC25" s="369">
        <f t="shared" ref="SQC25" si="6641">SQA25*$C$25</f>
        <v>5.1395438931004248E+103</v>
      </c>
      <c r="SQD25" s="369"/>
      <c r="SQE25" s="369">
        <f t="shared" ref="SQE25" si="6642">SQC25*$C$25</f>
        <v>5.3194279293589389E+103</v>
      </c>
      <c r="SQF25" s="369"/>
      <c r="SQG25" s="369">
        <f t="shared" ref="SQG25" si="6643">SQE25*$C$25</f>
        <v>5.5056079068865017E+103</v>
      </c>
      <c r="SQH25" s="369"/>
      <c r="SQI25" s="369">
        <f t="shared" ref="SQI25" si="6644">SQG25*$C$25</f>
        <v>5.6983041836275287E+103</v>
      </c>
      <c r="SQJ25" s="369"/>
      <c r="SQK25" s="369">
        <f t="shared" ref="SQK25" si="6645">SQI25*$C$25</f>
        <v>5.8977448300544919E+103</v>
      </c>
      <c r="SQL25" s="369"/>
      <c r="SQM25" s="369">
        <f t="shared" ref="SQM25" si="6646">SQK25*$C$25</f>
        <v>6.1041658991063983E+103</v>
      </c>
      <c r="SQN25" s="369"/>
      <c r="SQO25" s="369">
        <f t="shared" ref="SQO25" si="6647">SQM25*$C$25</f>
        <v>6.3178117055751221E+103</v>
      </c>
      <c r="SQP25" s="369"/>
      <c r="SQQ25" s="369">
        <f t="shared" ref="SQQ25" si="6648">SQO25*$C$25</f>
        <v>6.5389351152702506E+103</v>
      </c>
      <c r="SQR25" s="369"/>
      <c r="SQS25" s="369">
        <f t="shared" ref="SQS25" si="6649">SQQ25*$C$25</f>
        <v>6.7677978443047085E+103</v>
      </c>
      <c r="SQT25" s="369"/>
      <c r="SQU25" s="369">
        <f t="shared" ref="SQU25" si="6650">SQS25*$C$25</f>
        <v>7.0046707688553731E+103</v>
      </c>
      <c r="SQV25" s="369"/>
      <c r="SQW25" s="369">
        <f t="shared" ref="SQW25" si="6651">SQU25*$C$25</f>
        <v>7.2498342457653102E+103</v>
      </c>
      <c r="SQX25" s="369"/>
      <c r="SQY25" s="369">
        <f t="shared" ref="SQY25" si="6652">SQW25*$C$25</f>
        <v>7.5035784443670958E+103</v>
      </c>
      <c r="SQZ25" s="369"/>
      <c r="SRA25" s="369">
        <f t="shared" ref="SRA25" si="6653">SQY25*$C$25</f>
        <v>7.7662036899199435E+103</v>
      </c>
      <c r="SRB25" s="369"/>
      <c r="SRC25" s="369">
        <f t="shared" ref="SRC25" si="6654">SRA25*$C$25</f>
        <v>8.0380208190671403E+103</v>
      </c>
      <c r="SRD25" s="369"/>
      <c r="SRE25" s="369">
        <f t="shared" ref="SRE25" si="6655">SRC25*$C$25</f>
        <v>8.3193515477344904E+103</v>
      </c>
      <c r="SRF25" s="369"/>
      <c r="SRG25" s="369">
        <f t="shared" ref="SRG25" si="6656">SRE25*$C$25</f>
        <v>8.6105288519051965E+103</v>
      </c>
      <c r="SRH25" s="369"/>
      <c r="SRI25" s="369">
        <f t="shared" ref="SRI25" si="6657">SRG25*$C$25</f>
        <v>8.9118973617218782E+103</v>
      </c>
      <c r="SRJ25" s="369"/>
      <c r="SRK25" s="369">
        <f t="shared" ref="SRK25" si="6658">SRI25*$C$25</f>
        <v>9.2238137693821432E+103</v>
      </c>
      <c r="SRL25" s="369"/>
      <c r="SRM25" s="369">
        <f t="shared" ref="SRM25" si="6659">SRK25*$C$25</f>
        <v>9.5466472513105168E+103</v>
      </c>
      <c r="SRN25" s="369"/>
      <c r="SRO25" s="369">
        <f t="shared" ref="SRO25" si="6660">SRM25*$C$25</f>
        <v>9.8807799051063847E+103</v>
      </c>
      <c r="SRP25" s="369"/>
      <c r="SRQ25" s="369">
        <f t="shared" ref="SRQ25" si="6661">SRO25*$C$25</f>
        <v>1.0226607201785107E+104</v>
      </c>
      <c r="SRR25" s="369"/>
      <c r="SRS25" s="369">
        <f t="shared" ref="SRS25" si="6662">SRQ25*$C$25</f>
        <v>1.0584538453847585E+104</v>
      </c>
      <c r="SRT25" s="369"/>
      <c r="SRU25" s="369">
        <f t="shared" ref="SRU25" si="6663">SRS25*$C$25</f>
        <v>1.095499729973225E+104</v>
      </c>
      <c r="SRV25" s="369"/>
      <c r="SRW25" s="369">
        <f t="shared" ref="SRW25" si="6664">SRU25*$C$25</f>
        <v>1.1338422205222877E+104</v>
      </c>
      <c r="SRX25" s="369"/>
      <c r="SRY25" s="369">
        <f t="shared" ref="SRY25" si="6665">SRW25*$C$25</f>
        <v>1.1735266982405678E+104</v>
      </c>
      <c r="SRZ25" s="369"/>
      <c r="SSA25" s="369">
        <f t="shared" ref="SSA25" si="6666">SRY25*$C$25</f>
        <v>1.2146001326789876E+104</v>
      </c>
      <c r="SSB25" s="369"/>
      <c r="SSC25" s="369">
        <f t="shared" ref="SSC25" si="6667">SSA25*$C$25</f>
        <v>1.257111137322752E+104</v>
      </c>
      <c r="SSD25" s="369"/>
      <c r="SSE25" s="369">
        <f t="shared" ref="SSE25" si="6668">SSC25*$C$25</f>
        <v>1.3011100271290483E+104</v>
      </c>
      <c r="SSF25" s="369"/>
      <c r="SSG25" s="369">
        <f t="shared" ref="SSG25" si="6669">SSE25*$C$25</f>
        <v>1.3466488780785649E+104</v>
      </c>
      <c r="SSH25" s="369"/>
      <c r="SSI25" s="369">
        <f t="shared" ref="SSI25" si="6670">SSG25*$C$25</f>
        <v>1.3937815888113145E+104</v>
      </c>
      <c r="SSJ25" s="369"/>
      <c r="SSK25" s="369">
        <f t="shared" ref="SSK25" si="6671">SSI25*$C$25</f>
        <v>1.4425639444197103E+104</v>
      </c>
      <c r="SSL25" s="369"/>
      <c r="SSM25" s="369">
        <f t="shared" ref="SSM25" si="6672">SSK25*$C$25</f>
        <v>1.4930536824744001E+104</v>
      </c>
      <c r="SSN25" s="369"/>
      <c r="SSO25" s="369">
        <f t="shared" ref="SSO25" si="6673">SSM25*$C$25</f>
        <v>1.5453105613610039E+104</v>
      </c>
      <c r="SSP25" s="369"/>
      <c r="SSQ25" s="369">
        <f t="shared" ref="SSQ25" si="6674">SSO25*$C$25</f>
        <v>1.599396431008639E+104</v>
      </c>
      <c r="SSR25" s="369"/>
      <c r="SSS25" s="369">
        <f t="shared" ref="SSS25" si="6675">SSQ25*$C$25</f>
        <v>1.6553753060939412E+104</v>
      </c>
      <c r="SST25" s="369"/>
      <c r="SSU25" s="369">
        <f t="shared" ref="SSU25" si="6676">SSS25*$C$25</f>
        <v>1.7133134418072291E+104</v>
      </c>
      <c r="SSV25" s="369"/>
      <c r="SSW25" s="369">
        <f t="shared" ref="SSW25" si="6677">SSU25*$C$25</f>
        <v>1.7732794122704818E+104</v>
      </c>
      <c r="SSX25" s="369"/>
      <c r="SSY25" s="369">
        <f t="shared" ref="SSY25" si="6678">SSW25*$C$25</f>
        <v>1.8353441916999487E+104</v>
      </c>
      <c r="SSZ25" s="369"/>
      <c r="STA25" s="369">
        <f t="shared" ref="STA25" si="6679">SSY25*$C$25</f>
        <v>1.8995812384094468E+104</v>
      </c>
      <c r="STB25" s="369"/>
      <c r="STC25" s="369">
        <f t="shared" ref="STC25" si="6680">STA25*$C$25</f>
        <v>1.9660665817537772E+104</v>
      </c>
      <c r="STD25" s="369"/>
      <c r="STE25" s="369">
        <f t="shared" ref="STE25" si="6681">STC25*$C$25</f>
        <v>2.0348789121151592E+104</v>
      </c>
      <c r="STF25" s="369"/>
      <c r="STG25" s="369">
        <f t="shared" ref="STG25" si="6682">STE25*$C$25</f>
        <v>2.1060996740391896E+104</v>
      </c>
      <c r="STH25" s="369"/>
      <c r="STI25" s="369">
        <f t="shared" ref="STI25" si="6683">STG25*$C$25</f>
        <v>2.1798131626305611E+104</v>
      </c>
      <c r="STJ25" s="369"/>
      <c r="STK25" s="369">
        <f t="shared" ref="STK25" si="6684">STI25*$C$25</f>
        <v>2.2561066233226306E+104</v>
      </c>
      <c r="STL25" s="369"/>
      <c r="STM25" s="369">
        <f t="shared" ref="STM25" si="6685">STK25*$C$25</f>
        <v>2.3350703551389226E+104</v>
      </c>
      <c r="STN25" s="369"/>
      <c r="STO25" s="369">
        <f t="shared" ref="STO25" si="6686">STM25*$C$25</f>
        <v>2.4167978175687847E+104</v>
      </c>
      <c r="STP25" s="369"/>
      <c r="STQ25" s="369">
        <f t="shared" ref="STQ25" si="6687">STO25*$C$25</f>
        <v>2.5013857411836921E+104</v>
      </c>
      <c r="STR25" s="369"/>
      <c r="STS25" s="369">
        <f t="shared" ref="STS25" si="6688">STQ25*$C$25</f>
        <v>2.5889342421251212E+104</v>
      </c>
      <c r="STT25" s="369"/>
      <c r="STU25" s="369">
        <f t="shared" ref="STU25" si="6689">STS25*$C$25</f>
        <v>2.6795469405995002E+104</v>
      </c>
      <c r="STV25" s="369"/>
      <c r="STW25" s="369">
        <f t="shared" ref="STW25" si="6690">STU25*$C$25</f>
        <v>2.7733310835204825E+104</v>
      </c>
      <c r="STX25" s="369"/>
      <c r="STY25" s="369">
        <f t="shared" ref="STY25" si="6691">STW25*$C$25</f>
        <v>2.8703976714436993E+104</v>
      </c>
      <c r="STZ25" s="369"/>
      <c r="SUA25" s="369">
        <f t="shared" ref="SUA25" si="6692">STY25*$C$25</f>
        <v>2.9708615899442283E+104</v>
      </c>
      <c r="SUB25" s="369"/>
      <c r="SUC25" s="369">
        <f t="shared" ref="SUC25" si="6693">SUA25*$C$25</f>
        <v>3.074841745592276E+104</v>
      </c>
      <c r="SUD25" s="369"/>
      <c r="SUE25" s="369">
        <f t="shared" ref="SUE25" si="6694">SUC25*$C$25</f>
        <v>3.1824612066880057E+104</v>
      </c>
      <c r="SUF25" s="369"/>
      <c r="SUG25" s="369">
        <f t="shared" ref="SUG25" si="6695">SUE25*$C$25</f>
        <v>3.2938473489220854E+104</v>
      </c>
      <c r="SUH25" s="369"/>
      <c r="SUI25" s="369">
        <f t="shared" ref="SUI25" si="6696">SUG25*$C$25</f>
        <v>3.4091320061343581E+104</v>
      </c>
      <c r="SUJ25" s="369"/>
      <c r="SUK25" s="369">
        <f t="shared" ref="SUK25" si="6697">SUI25*$C$25</f>
        <v>3.5284516263490601E+104</v>
      </c>
      <c r="SUL25" s="369"/>
      <c r="SUM25" s="369">
        <f t="shared" ref="SUM25" si="6698">SUK25*$C$25</f>
        <v>3.651947433271277E+104</v>
      </c>
      <c r="SUN25" s="369"/>
      <c r="SUO25" s="369">
        <f t="shared" ref="SUO25" si="6699">SUM25*$C$25</f>
        <v>3.7797655934357713E+104</v>
      </c>
      <c r="SUP25" s="369"/>
      <c r="SUQ25" s="369">
        <f t="shared" ref="SUQ25" si="6700">SUO25*$C$25</f>
        <v>3.9120573892060229E+104</v>
      </c>
      <c r="SUR25" s="369"/>
      <c r="SUS25" s="369">
        <f t="shared" ref="SUS25" si="6701">SUQ25*$C$25</f>
        <v>4.0489793978282331E+104</v>
      </c>
      <c r="SUT25" s="369"/>
      <c r="SUU25" s="369">
        <f t="shared" ref="SUU25" si="6702">SUS25*$C$25</f>
        <v>4.190693676752221E+104</v>
      </c>
      <c r="SUV25" s="369"/>
      <c r="SUW25" s="369">
        <f t="shared" ref="SUW25" si="6703">SUU25*$C$25</f>
        <v>4.3373679554385481E+104</v>
      </c>
      <c r="SUX25" s="369"/>
      <c r="SUY25" s="369">
        <f t="shared" ref="SUY25" si="6704">SUW25*$C$25</f>
        <v>4.489175833878897E+104</v>
      </c>
      <c r="SUZ25" s="369"/>
      <c r="SVA25" s="369">
        <f t="shared" ref="SVA25" si="6705">SUY25*$C$25</f>
        <v>4.6462969880646581E+104</v>
      </c>
      <c r="SVB25" s="369"/>
      <c r="SVC25" s="369">
        <f t="shared" ref="SVC25" si="6706">SVA25*$C$25</f>
        <v>4.808917382646921E+104</v>
      </c>
      <c r="SVD25" s="369"/>
      <c r="SVE25" s="369">
        <f t="shared" ref="SVE25" si="6707">SVC25*$C$25</f>
        <v>4.9772294910395627E+104</v>
      </c>
      <c r="SVF25" s="369"/>
      <c r="SVG25" s="369">
        <f t="shared" ref="SVG25" si="6708">SVE25*$C$25</f>
        <v>5.1514325232259469E+104</v>
      </c>
      <c r="SVH25" s="369"/>
      <c r="SVI25" s="369">
        <f t="shared" ref="SVI25" si="6709">SVG25*$C$25</f>
        <v>5.3317326615388547E+104</v>
      </c>
      <c r="SVJ25" s="369"/>
      <c r="SVK25" s="369">
        <f t="shared" ref="SVK25" si="6710">SVI25*$C$25</f>
        <v>5.5183433046927144E+104</v>
      </c>
      <c r="SVL25" s="369"/>
      <c r="SVM25" s="369">
        <f t="shared" ref="SVM25" si="6711">SVK25*$C$25</f>
        <v>5.7114853203569592E+104</v>
      </c>
      <c r="SVN25" s="369"/>
      <c r="SVO25" s="369">
        <f t="shared" ref="SVO25" si="6712">SVM25*$C$25</f>
        <v>5.9113873065694519E+104</v>
      </c>
      <c r="SVP25" s="369"/>
      <c r="SVQ25" s="369">
        <f t="shared" ref="SVQ25" si="6713">SVO25*$C$25</f>
        <v>6.1182858622993821E+104</v>
      </c>
      <c r="SVR25" s="369"/>
      <c r="SVS25" s="369">
        <f t="shared" ref="SVS25" si="6714">SVQ25*$C$25</f>
        <v>6.3324258674798601E+104</v>
      </c>
      <c r="SVT25" s="369"/>
      <c r="SVU25" s="369">
        <f t="shared" ref="SVU25" si="6715">SVS25*$C$25</f>
        <v>6.5540607728416553E+104</v>
      </c>
      <c r="SVV25" s="369"/>
      <c r="SVW25" s="369">
        <f t="shared" ref="SVW25" si="6716">SVU25*$C$25</f>
        <v>6.7834528998911128E+104</v>
      </c>
      <c r="SVX25" s="369"/>
      <c r="SVY25" s="369">
        <f t="shared" ref="SVY25" si="6717">SVW25*$C$25</f>
        <v>7.0208737513873016E+104</v>
      </c>
      <c r="SVZ25" s="369"/>
      <c r="SWA25" s="369">
        <f t="shared" ref="SWA25" si="6718">SVY25*$C$25</f>
        <v>7.266604332685857E+104</v>
      </c>
      <c r="SWB25" s="369"/>
      <c r="SWC25" s="369">
        <f t="shared" ref="SWC25" si="6719">SWA25*$C$25</f>
        <v>7.520935484329861E+104</v>
      </c>
      <c r="SWD25" s="369"/>
      <c r="SWE25" s="369">
        <f t="shared" ref="SWE25" si="6720">SWC25*$C$25</f>
        <v>7.7841682262814057E+104</v>
      </c>
      <c r="SWF25" s="369"/>
      <c r="SWG25" s="369">
        <f t="shared" ref="SWG25" si="6721">SWE25*$C$25</f>
        <v>8.0566141142012537E+104</v>
      </c>
      <c r="SWH25" s="369"/>
      <c r="SWI25" s="369">
        <f t="shared" ref="SWI25" si="6722">SWG25*$C$25</f>
        <v>8.3385956081982969E+104</v>
      </c>
      <c r="SWJ25" s="369"/>
      <c r="SWK25" s="369">
        <f t="shared" ref="SWK25" si="6723">SWI25*$C$25</f>
        <v>8.6304464544852362E+104</v>
      </c>
      <c r="SWL25" s="369"/>
      <c r="SWM25" s="369">
        <f t="shared" ref="SWM25" si="6724">SWK25*$C$25</f>
        <v>8.9325120803922192E+104</v>
      </c>
      <c r="SWN25" s="369"/>
      <c r="SWO25" s="369">
        <f t="shared" ref="SWO25" si="6725">SWM25*$C$25</f>
        <v>9.2451500032059467E+104</v>
      </c>
      <c r="SWP25" s="369"/>
      <c r="SWQ25" s="369">
        <f t="shared" ref="SWQ25" si="6726">SWO25*$C$25</f>
        <v>9.5687302533181546E+104</v>
      </c>
      <c r="SWR25" s="369"/>
      <c r="SWS25" s="369">
        <f t="shared" ref="SWS25" si="6727">SWQ25*$C$25</f>
        <v>9.9036358121842893E+104</v>
      </c>
      <c r="SWT25" s="369"/>
      <c r="SWU25" s="369">
        <f t="shared" ref="SWU25" si="6728">SWS25*$C$25</f>
        <v>1.0250263065610739E+105</v>
      </c>
      <c r="SWV25" s="369"/>
      <c r="SWW25" s="369">
        <f t="shared" ref="SWW25" si="6729">SWU25*$C$25</f>
        <v>1.0609022272907113E+105</v>
      </c>
      <c r="SWX25" s="369"/>
      <c r="SWY25" s="369">
        <f t="shared" ref="SWY25" si="6730">SWW25*$C$25</f>
        <v>1.0980338052458862E+105</v>
      </c>
      <c r="SWZ25" s="369"/>
      <c r="SXA25" s="369">
        <f t="shared" ref="SXA25" si="6731">SWY25*$C$25</f>
        <v>1.1364649884294921E+105</v>
      </c>
      <c r="SXB25" s="369"/>
      <c r="SXC25" s="369">
        <f t="shared" ref="SXC25" si="6732">SXA25*$C$25</f>
        <v>1.1762412630245242E+105</v>
      </c>
      <c r="SXD25" s="369"/>
      <c r="SXE25" s="369">
        <f t="shared" ref="SXE25" si="6733">SXC25*$C$25</f>
        <v>1.2174097072303824E+105</v>
      </c>
      <c r="SXF25" s="369"/>
      <c r="SXG25" s="369">
        <f t="shared" ref="SXG25" si="6734">SXE25*$C$25</f>
        <v>1.2600190469834457E+105</v>
      </c>
      <c r="SXH25" s="369"/>
      <c r="SXI25" s="369">
        <f t="shared" ref="SXI25" si="6735">SXG25*$C$25</f>
        <v>1.3041197136278661E+105</v>
      </c>
      <c r="SXJ25" s="369"/>
      <c r="SXK25" s="369">
        <f t="shared" ref="SXK25" si="6736">SXI25*$C$25</f>
        <v>1.3497639036048414E+105</v>
      </c>
      <c r="SXL25" s="369"/>
      <c r="SXM25" s="369">
        <f t="shared" ref="SXM25" si="6737">SXK25*$C$25</f>
        <v>1.3970056402310107E+105</v>
      </c>
      <c r="SXN25" s="369"/>
      <c r="SXO25" s="369">
        <f t="shared" ref="SXO25" si="6738">SXM25*$C$25</f>
        <v>1.4459008376390959E+105</v>
      </c>
      <c r="SXP25" s="369"/>
      <c r="SXQ25" s="369">
        <f t="shared" ref="SXQ25" si="6739">SXO25*$C$25</f>
        <v>1.4965073669564641E+105</v>
      </c>
      <c r="SXR25" s="369"/>
      <c r="SXS25" s="369">
        <f t="shared" ref="SXS25" si="6740">SXQ25*$C$25</f>
        <v>1.5488851247999402E+105</v>
      </c>
      <c r="SXT25" s="369"/>
      <c r="SXU25" s="369">
        <f t="shared" ref="SXU25" si="6741">SXS25*$C$25</f>
        <v>1.6030961041679379E+105</v>
      </c>
      <c r="SXV25" s="369"/>
      <c r="SXW25" s="369">
        <f t="shared" ref="SXW25" si="6742">SXU25*$C$25</f>
        <v>1.6592044678138155E+105</v>
      </c>
      <c r="SXX25" s="369"/>
      <c r="SXY25" s="369">
        <f t="shared" ref="SXY25" si="6743">SXW25*$C$25</f>
        <v>1.7172766241872989E+105</v>
      </c>
      <c r="SXZ25" s="369"/>
      <c r="SYA25" s="369">
        <f t="shared" ref="SYA25" si="6744">SXY25*$C$25</f>
        <v>1.7773813060338542E+105</v>
      </c>
      <c r="SYB25" s="369"/>
      <c r="SYC25" s="369">
        <f t="shared" ref="SYC25" si="6745">SYA25*$C$25</f>
        <v>1.839589651745039E+105</v>
      </c>
      <c r="SYD25" s="369"/>
      <c r="SYE25" s="369">
        <f t="shared" ref="SYE25" si="6746">SYC25*$C$25</f>
        <v>1.9039752895561151E+105</v>
      </c>
      <c r="SYF25" s="369"/>
      <c r="SYG25" s="369">
        <f t="shared" ref="SYG25" si="6747">SYE25*$C$25</f>
        <v>1.9706144246905789E+105</v>
      </c>
      <c r="SYH25" s="369"/>
      <c r="SYI25" s="369">
        <f t="shared" ref="SYI25" si="6748">SYG25*$C$25</f>
        <v>2.039585929554749E+105</v>
      </c>
      <c r="SYJ25" s="369"/>
      <c r="SYK25" s="369">
        <f t="shared" ref="SYK25" si="6749">SYI25*$C$25</f>
        <v>2.1109714370891651E+105</v>
      </c>
      <c r="SYL25" s="369"/>
      <c r="SYM25" s="369">
        <f t="shared" ref="SYM25" si="6750">SYK25*$C$25</f>
        <v>2.1848554373872856E+105</v>
      </c>
      <c r="SYN25" s="369"/>
      <c r="SYO25" s="369">
        <f t="shared" ref="SYO25" si="6751">SYM25*$C$25</f>
        <v>2.2613253776958405E+105</v>
      </c>
      <c r="SYP25" s="369"/>
      <c r="SYQ25" s="369">
        <f t="shared" ref="SYQ25" si="6752">SYO25*$C$25</f>
        <v>2.3404717659151947E+105</v>
      </c>
      <c r="SYR25" s="369"/>
      <c r="SYS25" s="369">
        <f t="shared" ref="SYS25" si="6753">SYQ25*$C$25</f>
        <v>2.4223882777222262E+105</v>
      </c>
      <c r="SYT25" s="369"/>
      <c r="SYU25" s="369">
        <f t="shared" ref="SYU25" si="6754">SYS25*$C$25</f>
        <v>2.5071718674425041E+105</v>
      </c>
      <c r="SYV25" s="369"/>
      <c r="SYW25" s="369">
        <f t="shared" ref="SYW25" si="6755">SYU25*$C$25</f>
        <v>2.5949228828029917E+105</v>
      </c>
      <c r="SYX25" s="369"/>
      <c r="SYY25" s="369">
        <f t="shared" ref="SYY25" si="6756">SYW25*$C$25</f>
        <v>2.685745183701096E+105</v>
      </c>
      <c r="SYZ25" s="369"/>
      <c r="SZA25" s="369">
        <f t="shared" ref="SZA25" si="6757">SYY25*$C$25</f>
        <v>2.7797462651306341E+105</v>
      </c>
      <c r="SZB25" s="369"/>
      <c r="SZC25" s="369">
        <f t="shared" ref="SZC25" si="6758">SZA25*$C$25</f>
        <v>2.8770373844102059E+105</v>
      </c>
      <c r="SZD25" s="369"/>
      <c r="SZE25" s="369">
        <f t="shared" ref="SZE25" si="6759">SZC25*$C$25</f>
        <v>2.9777336928645627E+105</v>
      </c>
      <c r="SZF25" s="369"/>
      <c r="SZG25" s="369">
        <f t="shared" ref="SZG25" si="6760">SZE25*$C$25</f>
        <v>3.0819543721148224E+105</v>
      </c>
      <c r="SZH25" s="369"/>
      <c r="SZI25" s="369">
        <f t="shared" ref="SZI25" si="6761">SZG25*$C$25</f>
        <v>3.1898227751388407E+105</v>
      </c>
      <c r="SZJ25" s="369"/>
      <c r="SZK25" s="369">
        <f t="shared" ref="SZK25" si="6762">SZI25*$C$25</f>
        <v>3.3014665722687001E+105</v>
      </c>
      <c r="SZL25" s="369"/>
      <c r="SZM25" s="369">
        <f t="shared" ref="SZM25" si="6763">SZK25*$C$25</f>
        <v>3.4170179022981045E+105</v>
      </c>
      <c r="SZN25" s="369"/>
      <c r="SZO25" s="369">
        <f t="shared" ref="SZO25" si="6764">SZM25*$C$25</f>
        <v>3.5366135288785378E+105</v>
      </c>
      <c r="SZP25" s="369"/>
      <c r="SZQ25" s="369">
        <f t="shared" ref="SZQ25" si="6765">SZO25*$C$25</f>
        <v>3.6603950023892865E+105</v>
      </c>
      <c r="SZR25" s="369"/>
      <c r="SZS25" s="369">
        <f t="shared" ref="SZS25" si="6766">SZQ25*$C$25</f>
        <v>3.7885088274729111E+105</v>
      </c>
      <c r="SZT25" s="369"/>
      <c r="SZU25" s="369">
        <f t="shared" ref="SZU25" si="6767">SZS25*$C$25</f>
        <v>3.9211066364344628E+105</v>
      </c>
      <c r="SZV25" s="369"/>
      <c r="SZW25" s="369">
        <f t="shared" ref="SZW25" si="6768">SZU25*$C$25</f>
        <v>4.0583453687096687E+105</v>
      </c>
      <c r="SZX25" s="369"/>
      <c r="SZY25" s="369">
        <f t="shared" ref="SZY25" si="6769">SZW25*$C$25</f>
        <v>4.2003874566145067E+105</v>
      </c>
      <c r="SZZ25" s="369"/>
      <c r="TAA25" s="369">
        <f t="shared" ref="TAA25" si="6770">SZY25*$C$25</f>
        <v>4.3474010175960142E+105</v>
      </c>
      <c r="TAB25" s="369"/>
      <c r="TAC25" s="369">
        <f t="shared" ref="TAC25" si="6771">TAA25*$C$25</f>
        <v>4.4995600532118742E+105</v>
      </c>
      <c r="TAD25" s="369"/>
      <c r="TAE25" s="369">
        <f t="shared" ref="TAE25" si="6772">TAC25*$C$25</f>
        <v>4.6570446550742896E+105</v>
      </c>
      <c r="TAF25" s="369"/>
      <c r="TAG25" s="369">
        <f t="shared" ref="TAG25" si="6773">TAE25*$C$25</f>
        <v>4.8200412180018894E+105</v>
      </c>
      <c r="TAH25" s="369"/>
      <c r="TAI25" s="369">
        <f t="shared" ref="TAI25" si="6774">TAG25*$C$25</f>
        <v>4.9887426606319552E+105</v>
      </c>
      <c r="TAJ25" s="369"/>
      <c r="TAK25" s="369">
        <f t="shared" ref="TAK25" si="6775">TAI25*$C$25</f>
        <v>5.1633486537540733E+105</v>
      </c>
      <c r="TAL25" s="369"/>
      <c r="TAM25" s="369">
        <f t="shared" ref="TAM25" si="6776">TAK25*$C$25</f>
        <v>5.3440658566354653E+105</v>
      </c>
      <c r="TAN25" s="369"/>
      <c r="TAO25" s="369">
        <f t="shared" ref="TAO25" si="6777">TAM25*$C$25</f>
        <v>5.5311081616177066E+105</v>
      </c>
      <c r="TAP25" s="369"/>
      <c r="TAQ25" s="369">
        <f t="shared" ref="TAQ25" si="6778">TAO25*$C$25</f>
        <v>5.7246969472743255E+105</v>
      </c>
      <c r="TAR25" s="369"/>
      <c r="TAS25" s="369">
        <f t="shared" ref="TAS25" si="6779">TAQ25*$C$25</f>
        <v>5.9250613404289262E+105</v>
      </c>
      <c r="TAT25" s="369"/>
      <c r="TAU25" s="369">
        <f t="shared" ref="TAU25" si="6780">TAS25*$C$25</f>
        <v>6.1324384873439378E+105</v>
      </c>
      <c r="TAV25" s="369"/>
      <c r="TAW25" s="369">
        <f t="shared" ref="TAW25" si="6781">TAU25*$C$25</f>
        <v>6.3470738344009748E+105</v>
      </c>
      <c r="TAX25" s="369"/>
      <c r="TAY25" s="369">
        <f t="shared" ref="TAY25" si="6782">TAW25*$C$25</f>
        <v>6.5692214186050088E+105</v>
      </c>
      <c r="TAZ25" s="369"/>
      <c r="TBA25" s="369">
        <f t="shared" ref="TBA25" si="6783">TAY25*$C$25</f>
        <v>6.7991441682561832E+105</v>
      </c>
      <c r="TBB25" s="369"/>
      <c r="TBC25" s="369">
        <f t="shared" ref="TBC25" si="6784">TBA25*$C$25</f>
        <v>7.0371142141451485E+105</v>
      </c>
      <c r="TBD25" s="369"/>
      <c r="TBE25" s="369">
        <f t="shared" ref="TBE25" si="6785">TBC25*$C$25</f>
        <v>7.2834132116402279E+105</v>
      </c>
      <c r="TBF25" s="369"/>
      <c r="TBG25" s="369">
        <f t="shared" ref="TBG25" si="6786">TBE25*$C$25</f>
        <v>7.5383326740476356E+105</v>
      </c>
      <c r="TBH25" s="369"/>
      <c r="TBI25" s="369">
        <f t="shared" ref="TBI25" si="6787">TBG25*$C$25</f>
        <v>7.8021743176393028E+105</v>
      </c>
      <c r="TBJ25" s="369"/>
      <c r="TBK25" s="369">
        <f t="shared" ref="TBK25" si="6788">TBI25*$C$25</f>
        <v>8.0752504187566774E+105</v>
      </c>
      <c r="TBL25" s="369"/>
      <c r="TBM25" s="369">
        <f t="shared" ref="TBM25" si="6789">TBK25*$C$25</f>
        <v>8.3578841834131602E+105</v>
      </c>
      <c r="TBN25" s="369"/>
      <c r="TBO25" s="369">
        <f t="shared" ref="TBO25" si="6790">TBM25*$C$25</f>
        <v>8.6504101298326204E+105</v>
      </c>
      <c r="TBP25" s="369"/>
      <c r="TBQ25" s="369">
        <f t="shared" ref="TBQ25" si="6791">TBO25*$C$25</f>
        <v>8.953174484376761E+105</v>
      </c>
      <c r="TBR25" s="369"/>
      <c r="TBS25" s="369">
        <f t="shared" ref="TBS25" si="6792">TBQ25*$C$25</f>
        <v>9.2665355913299476E+105</v>
      </c>
      <c r="TBT25" s="369"/>
      <c r="TBU25" s="369">
        <f t="shared" ref="TBU25" si="6793">TBS25*$C$25</f>
        <v>9.5908643370264952E+105</v>
      </c>
      <c r="TBV25" s="369"/>
      <c r="TBW25" s="369">
        <f t="shared" ref="TBW25" si="6794">TBU25*$C$25</f>
        <v>9.926544588822422E+105</v>
      </c>
      <c r="TBX25" s="369"/>
      <c r="TBY25" s="369">
        <f t="shared" ref="TBY25" si="6795">TBW25*$C$25</f>
        <v>1.0273973649431206E+106</v>
      </c>
      <c r="TBZ25" s="369"/>
      <c r="TCA25" s="369">
        <f t="shared" ref="TCA25" si="6796">TBY25*$C$25</f>
        <v>1.0633562727161298E+106</v>
      </c>
      <c r="TCB25" s="369"/>
      <c r="TCC25" s="369">
        <f t="shared" ref="TCC25" si="6797">TCA25*$C$25</f>
        <v>1.1005737422611942E+106</v>
      </c>
      <c r="TCD25" s="369"/>
      <c r="TCE25" s="369">
        <f t="shared" ref="TCE25" si="6798">TCC25*$C$25</f>
        <v>1.139093823240336E+106</v>
      </c>
      <c r="TCF25" s="369"/>
      <c r="TCG25" s="369">
        <f t="shared" ref="TCG25" si="6799">TCE25*$C$25</f>
        <v>1.1789621070537476E+106</v>
      </c>
      <c r="TCH25" s="369"/>
      <c r="TCI25" s="369">
        <f t="shared" ref="TCI25" si="6800">TCG25*$C$25</f>
        <v>1.2202257808006286E+106</v>
      </c>
      <c r="TCJ25" s="369"/>
      <c r="TCK25" s="369">
        <f t="shared" ref="TCK25" si="6801">TCI25*$C$25</f>
        <v>1.2629336831286505E+106</v>
      </c>
      <c r="TCL25" s="369"/>
      <c r="TCM25" s="369">
        <f t="shared" ref="TCM25" si="6802">TCK25*$C$25</f>
        <v>1.3071363620381532E+106</v>
      </c>
      <c r="TCN25" s="369"/>
      <c r="TCO25" s="369">
        <f t="shared" ref="TCO25" si="6803">TCM25*$C$25</f>
        <v>1.3528861347094883E+106</v>
      </c>
      <c r="TCP25" s="369"/>
      <c r="TCQ25" s="369">
        <f t="shared" ref="TCQ25" si="6804">TCO25*$C$25</f>
        <v>1.4002371494243203E+106</v>
      </c>
      <c r="TCR25" s="369"/>
      <c r="TCS25" s="369">
        <f t="shared" ref="TCS25" si="6805">TCQ25*$C$25</f>
        <v>1.4492454496541714E+106</v>
      </c>
      <c r="TCT25" s="369"/>
      <c r="TCU25" s="369">
        <f t="shared" ref="TCU25" si="6806">TCS25*$C$25</f>
        <v>1.4999690403920673E+106</v>
      </c>
      <c r="TCV25" s="369"/>
      <c r="TCW25" s="369">
        <f t="shared" ref="TCW25" si="6807">TCU25*$C$25</f>
        <v>1.5524679568057894E+106</v>
      </c>
      <c r="TCX25" s="369"/>
      <c r="TCY25" s="369">
        <f t="shared" ref="TCY25" si="6808">TCW25*$C$25</f>
        <v>1.6068043352939919E+106</v>
      </c>
      <c r="TCZ25" s="369"/>
      <c r="TDA25" s="369">
        <f t="shared" ref="TDA25" si="6809">TCY25*$C$25</f>
        <v>1.6630424870292815E+106</v>
      </c>
      <c r="TDB25" s="369"/>
      <c r="TDC25" s="369">
        <f t="shared" ref="TDC25" si="6810">TDA25*$C$25</f>
        <v>1.7212489740753063E+106</v>
      </c>
      <c r="TDD25" s="369"/>
      <c r="TDE25" s="369">
        <f t="shared" ref="TDE25" si="6811">TDC25*$C$25</f>
        <v>1.7814926881679419E+106</v>
      </c>
      <c r="TDF25" s="369"/>
      <c r="TDG25" s="369">
        <f t="shared" ref="TDG25" si="6812">TDE25*$C$25</f>
        <v>1.8438449322538198E+106</v>
      </c>
      <c r="TDH25" s="369"/>
      <c r="TDI25" s="369">
        <f t="shared" ref="TDI25" si="6813">TDG25*$C$25</f>
        <v>1.9083795048827034E+106</v>
      </c>
      <c r="TDJ25" s="369"/>
      <c r="TDK25" s="369">
        <f t="shared" ref="TDK25" si="6814">TDI25*$C$25</f>
        <v>1.9751727875535979E+106</v>
      </c>
      <c r="TDL25" s="369"/>
      <c r="TDM25" s="369">
        <f t="shared" ref="TDM25" si="6815">TDK25*$C$25</f>
        <v>2.0443038351179738E+106</v>
      </c>
      <c r="TDN25" s="369"/>
      <c r="TDO25" s="369">
        <f t="shared" ref="TDO25" si="6816">TDM25*$C$25</f>
        <v>2.1158544693471025E+106</v>
      </c>
      <c r="TDP25" s="369"/>
      <c r="TDQ25" s="369">
        <f t="shared" ref="TDQ25" si="6817">TDO25*$C$25</f>
        <v>2.1899093757742508E+106</v>
      </c>
      <c r="TDR25" s="369"/>
      <c r="TDS25" s="369">
        <f t="shared" ref="TDS25" si="6818">TDQ25*$C$25</f>
        <v>2.2665562039263496E+106</v>
      </c>
      <c r="TDT25" s="369"/>
      <c r="TDU25" s="369">
        <f t="shared" ref="TDU25" si="6819">TDS25*$C$25</f>
        <v>2.3458856710637718E+106</v>
      </c>
      <c r="TDV25" s="369"/>
      <c r="TDW25" s="369">
        <f t="shared" ref="TDW25" si="6820">TDU25*$C$25</f>
        <v>2.4279916695510034E+106</v>
      </c>
      <c r="TDX25" s="369"/>
      <c r="TDY25" s="369">
        <f t="shared" ref="TDY25" si="6821">TDW25*$C$25</f>
        <v>2.5129713779852883E+106</v>
      </c>
      <c r="TDZ25" s="369"/>
      <c r="TEA25" s="369">
        <f t="shared" ref="TEA25" si="6822">TDY25*$C$25</f>
        <v>2.6009253762147732E+106</v>
      </c>
      <c r="TEB25" s="369"/>
      <c r="TEC25" s="369">
        <f t="shared" ref="TEC25" si="6823">TEA25*$C$25</f>
        <v>2.6919577643822902E+106</v>
      </c>
      <c r="TED25" s="369"/>
      <c r="TEE25" s="369">
        <f t="shared" ref="TEE25" si="6824">TEC25*$C$25</f>
        <v>2.7861762861356703E+106</v>
      </c>
      <c r="TEF25" s="369"/>
      <c r="TEG25" s="369">
        <f t="shared" ref="TEG25" si="6825">TEE25*$C$25</f>
        <v>2.8836924561504184E+106</v>
      </c>
      <c r="TEH25" s="369"/>
      <c r="TEI25" s="369">
        <f t="shared" ref="TEI25" si="6826">TEG25*$C$25</f>
        <v>2.9846216921156829E+106</v>
      </c>
      <c r="TEJ25" s="369"/>
      <c r="TEK25" s="369">
        <f t="shared" ref="TEK25" si="6827">TEI25*$C$25</f>
        <v>3.0890834513397316E+106</v>
      </c>
      <c r="TEL25" s="369"/>
      <c r="TEM25" s="369">
        <f t="shared" ref="TEM25" si="6828">TEK25*$C$25</f>
        <v>3.197201372136622E+106</v>
      </c>
      <c r="TEN25" s="369"/>
      <c r="TEO25" s="369">
        <f t="shared" ref="TEO25" si="6829">TEM25*$C$25</f>
        <v>3.3091034201614037E+106</v>
      </c>
      <c r="TEP25" s="369"/>
      <c r="TEQ25" s="369">
        <f t="shared" ref="TEQ25" si="6830">TEO25*$C$25</f>
        <v>3.4249220398670527E+106</v>
      </c>
      <c r="TER25" s="369"/>
      <c r="TES25" s="369">
        <f t="shared" ref="TES25" si="6831">TEQ25*$C$25</f>
        <v>3.5447943112623994E+106</v>
      </c>
      <c r="TET25" s="369"/>
      <c r="TEU25" s="369">
        <f t="shared" ref="TEU25" si="6832">TES25*$C$25</f>
        <v>3.6688621121565829E+106</v>
      </c>
      <c r="TEV25" s="369"/>
      <c r="TEW25" s="369">
        <f t="shared" ref="TEW25" si="6833">TEU25*$C$25</f>
        <v>3.7972722860820633E+106</v>
      </c>
      <c r="TEX25" s="369"/>
      <c r="TEY25" s="369">
        <f t="shared" ref="TEY25" si="6834">TEW25*$C$25</f>
        <v>3.9301768160949354E+106</v>
      </c>
      <c r="TEZ25" s="369"/>
      <c r="TFA25" s="369">
        <f t="shared" ref="TFA25" si="6835">TEY25*$C$25</f>
        <v>4.0677330046582578E+106</v>
      </c>
      <c r="TFB25" s="369"/>
      <c r="TFC25" s="369">
        <f t="shared" ref="TFC25" si="6836">TFA25*$C$25</f>
        <v>4.2101036598212962E+106</v>
      </c>
      <c r="TFD25" s="369"/>
      <c r="TFE25" s="369">
        <f t="shared" ref="TFE25" si="6837">TFC25*$C$25</f>
        <v>4.3574572879150414E+106</v>
      </c>
      <c r="TFF25" s="369"/>
      <c r="TFG25" s="369">
        <f t="shared" ref="TFG25" si="6838">TFE25*$C$25</f>
        <v>4.5099682929920673E+106</v>
      </c>
      <c r="TFH25" s="369"/>
      <c r="TFI25" s="369">
        <f t="shared" ref="TFI25" si="6839">TFG25*$C$25</f>
        <v>4.6678171832467889E+106</v>
      </c>
      <c r="TFJ25" s="369"/>
      <c r="TFK25" s="369">
        <f t="shared" ref="TFK25" si="6840">TFI25*$C$25</f>
        <v>4.8311907846604257E+106</v>
      </c>
      <c r="TFL25" s="369"/>
      <c r="TFM25" s="369">
        <f t="shared" ref="TFM25" si="6841">TFK25*$C$25</f>
        <v>5.0002824621235406E+106</v>
      </c>
      <c r="TFN25" s="369"/>
      <c r="TFO25" s="369">
        <f t="shared" ref="TFO25" si="6842">TFM25*$C$25</f>
        <v>5.1752923482978644E+106</v>
      </c>
      <c r="TFP25" s="369"/>
      <c r="TFQ25" s="369">
        <f t="shared" ref="TFQ25" si="6843">TFO25*$C$25</f>
        <v>5.356427580488289E+106</v>
      </c>
      <c r="TFR25" s="369"/>
      <c r="TFS25" s="369">
        <f t="shared" ref="TFS25" si="6844">TFQ25*$C$25</f>
        <v>5.543902545805379E+106</v>
      </c>
      <c r="TFT25" s="369"/>
      <c r="TFU25" s="369">
        <f t="shared" ref="TFU25" si="6845">TFS25*$C$25</f>
        <v>5.7379391349085669E+106</v>
      </c>
      <c r="TFV25" s="369"/>
      <c r="TFW25" s="369">
        <f t="shared" ref="TFW25" si="6846">TFU25*$C$25</f>
        <v>5.9387670046303662E+106</v>
      </c>
      <c r="TFX25" s="369"/>
      <c r="TFY25" s="369">
        <f t="shared" ref="TFY25" si="6847">TFW25*$C$25</f>
        <v>6.1466238497924282E+106</v>
      </c>
      <c r="TFZ25" s="369"/>
      <c r="TGA25" s="369">
        <f t="shared" ref="TGA25" si="6848">TFY25*$C$25</f>
        <v>6.3617556845351626E+106</v>
      </c>
      <c r="TGB25" s="369"/>
      <c r="TGC25" s="369">
        <f t="shared" ref="TGC25" si="6849">TGA25*$C$25</f>
        <v>6.5844171334938925E+106</v>
      </c>
      <c r="TGD25" s="369"/>
      <c r="TGE25" s="369">
        <f t="shared" ref="TGE25" si="6850">TGC25*$C$25</f>
        <v>6.8148717331661779E+106</v>
      </c>
      <c r="TGF25" s="369"/>
      <c r="TGG25" s="369">
        <f t="shared" ref="TGG25" si="6851">TGE25*$C$25</f>
        <v>7.0533922438269938E+106</v>
      </c>
      <c r="TGH25" s="369"/>
      <c r="TGI25" s="369">
        <f t="shared" ref="TGI25" si="6852">TGG25*$C$25</f>
        <v>7.300260972360938E+106</v>
      </c>
      <c r="TGJ25" s="369"/>
      <c r="TGK25" s="369">
        <f t="shared" ref="TGK25" si="6853">TGI25*$C$25</f>
        <v>7.5557701063935703E+106</v>
      </c>
      <c r="TGL25" s="369"/>
      <c r="TGM25" s="369">
        <f t="shared" ref="TGM25" si="6854">TGK25*$C$25</f>
        <v>7.8202220601173452E+106</v>
      </c>
      <c r="TGN25" s="369"/>
      <c r="TGO25" s="369">
        <f t="shared" ref="TGO25" si="6855">TGM25*$C$25</f>
        <v>8.0939298322214524E+106</v>
      </c>
      <c r="TGP25" s="369"/>
      <c r="TGQ25" s="369">
        <f t="shared" ref="TGQ25" si="6856">TGO25*$C$25</f>
        <v>8.3772173763492018E+106</v>
      </c>
      <c r="TGR25" s="369"/>
      <c r="TGS25" s="369">
        <f t="shared" ref="TGS25" si="6857">TGQ25*$C$25</f>
        <v>8.6704199845214236E+106</v>
      </c>
      <c r="TGT25" s="369"/>
      <c r="TGU25" s="369">
        <f t="shared" ref="TGU25" si="6858">TGS25*$C$25</f>
        <v>8.9738846839796733E+106</v>
      </c>
      <c r="TGV25" s="369"/>
      <c r="TGW25" s="369">
        <f t="shared" ref="TGW25" si="6859">TGU25*$C$25</f>
        <v>9.2879706479189612E+106</v>
      </c>
      <c r="TGX25" s="369"/>
      <c r="TGY25" s="369">
        <f t="shared" ref="TGY25" si="6860">TGW25*$C$25</f>
        <v>9.6130496205961244E+106</v>
      </c>
      <c r="TGZ25" s="369"/>
      <c r="THA25" s="369">
        <f t="shared" ref="THA25" si="6861">TGY25*$C$25</f>
        <v>9.9495063573169886E+106</v>
      </c>
      <c r="THB25" s="369"/>
      <c r="THC25" s="369">
        <f t="shared" ref="THC25" si="6862">THA25*$C$25</f>
        <v>1.0297739079823083E+107</v>
      </c>
      <c r="THD25" s="369"/>
      <c r="THE25" s="369">
        <f t="shared" ref="THE25" si="6863">THC25*$C$25</f>
        <v>1.065815994761689E+107</v>
      </c>
      <c r="THF25" s="369"/>
      <c r="THG25" s="369">
        <f t="shared" ref="THG25" si="6864">THE25*$C$25</f>
        <v>1.103119554578348E+107</v>
      </c>
      <c r="THH25" s="369"/>
      <c r="THI25" s="369">
        <f t="shared" ref="THI25" si="6865">THG25*$C$25</f>
        <v>1.1417287389885902E+107</v>
      </c>
      <c r="THJ25" s="369"/>
      <c r="THK25" s="369">
        <f t="shared" ref="THK25" si="6866">THI25*$C$25</f>
        <v>1.1816892448531908E+107</v>
      </c>
      <c r="THL25" s="369"/>
      <c r="THM25" s="369">
        <f t="shared" ref="THM25" si="6867">THK25*$C$25</f>
        <v>1.2230483684230524E+107</v>
      </c>
      <c r="THN25" s="369"/>
      <c r="THO25" s="369">
        <f t="shared" ref="THO25" si="6868">THM25*$C$25</f>
        <v>1.2658550613178591E+107</v>
      </c>
      <c r="THP25" s="369"/>
      <c r="THQ25" s="369">
        <f t="shared" ref="THQ25" si="6869">THO25*$C$25</f>
        <v>1.310159988463984E+107</v>
      </c>
      <c r="THR25" s="369"/>
      <c r="THS25" s="369">
        <f t="shared" ref="THS25" si="6870">THQ25*$C$25</f>
        <v>1.3560155880602233E+107</v>
      </c>
      <c r="THT25" s="369"/>
      <c r="THU25" s="369">
        <f t="shared" ref="THU25" si="6871">THS25*$C$25</f>
        <v>1.4034761336423309E+107</v>
      </c>
      <c r="THV25" s="369"/>
      <c r="THW25" s="369">
        <f t="shared" ref="THW25" si="6872">THU25*$C$25</f>
        <v>1.4525977983198124E+107</v>
      </c>
      <c r="THX25" s="369"/>
      <c r="THY25" s="369">
        <f t="shared" ref="THY25" si="6873">THW25*$C$25</f>
        <v>1.5034387212610056E+107</v>
      </c>
      <c r="THZ25" s="369"/>
      <c r="TIA25" s="369">
        <f t="shared" ref="TIA25" si="6874">THY25*$C$25</f>
        <v>1.5560590765051408E+107</v>
      </c>
      <c r="TIB25" s="369"/>
      <c r="TIC25" s="369">
        <f t="shared" ref="TIC25" si="6875">TIA25*$C$25</f>
        <v>1.6105211441828206E+107</v>
      </c>
      <c r="TID25" s="369"/>
      <c r="TIE25" s="369">
        <f t="shared" ref="TIE25" si="6876">TIC25*$C$25</f>
        <v>1.6668893842292192E+107</v>
      </c>
      <c r="TIF25" s="369"/>
      <c r="TIG25" s="369">
        <f t="shared" ref="TIG25" si="6877">TIE25*$C$25</f>
        <v>1.7252305126772418E+107</v>
      </c>
      <c r="TIH25" s="369"/>
      <c r="TII25" s="369">
        <f t="shared" ref="TII25" si="6878">TIG25*$C$25</f>
        <v>1.7856135806209451E+107</v>
      </c>
      <c r="TIJ25" s="369"/>
      <c r="TIK25" s="369">
        <f t="shared" ref="TIK25" si="6879">TII25*$C$25</f>
        <v>1.8481100559426779E+107</v>
      </c>
      <c r="TIL25" s="369"/>
      <c r="TIM25" s="369">
        <f t="shared" ref="TIM25" si="6880">TIK25*$C$25</f>
        <v>1.9127939079006715E+107</v>
      </c>
      <c r="TIN25" s="369"/>
      <c r="TIO25" s="369">
        <f t="shared" ref="TIO25" si="6881">TIM25*$C$25</f>
        <v>1.9797416946771948E+107</v>
      </c>
      <c r="TIP25" s="369"/>
      <c r="TIQ25" s="369">
        <f t="shared" ref="TIQ25" si="6882">TIO25*$C$25</f>
        <v>2.0490326539908966E+107</v>
      </c>
      <c r="TIR25" s="369"/>
      <c r="TIS25" s="369">
        <f t="shared" ref="TIS25" si="6883">TIQ25*$C$25</f>
        <v>2.1207487968805779E+107</v>
      </c>
      <c r="TIT25" s="369"/>
      <c r="TIU25" s="369">
        <f t="shared" ref="TIU25" si="6884">TIS25*$C$25</f>
        <v>2.1949750047713981E+107</v>
      </c>
      <c r="TIV25" s="369"/>
      <c r="TIW25" s="369">
        <f t="shared" ref="TIW25" si="6885">TIU25*$C$25</f>
        <v>2.2717991299383969E+107</v>
      </c>
      <c r="TIX25" s="369"/>
      <c r="TIY25" s="369">
        <f t="shared" ref="TIY25" si="6886">TIW25*$C$25</f>
        <v>2.3513120994862404E+107</v>
      </c>
      <c r="TIZ25" s="369"/>
      <c r="TJA25" s="369">
        <f t="shared" ref="TJA25" si="6887">TIY25*$C$25</f>
        <v>2.4336080229682587E+107</v>
      </c>
      <c r="TJB25" s="369"/>
      <c r="TJC25" s="369">
        <f t="shared" ref="TJC25" si="6888">TJA25*$C$25</f>
        <v>2.5187843037721474E+107</v>
      </c>
      <c r="TJD25" s="369"/>
      <c r="TJE25" s="369">
        <f t="shared" ref="TJE25" si="6889">TJC25*$C$25</f>
        <v>2.6069417544041724E+107</v>
      </c>
      <c r="TJF25" s="369"/>
      <c r="TJG25" s="369">
        <f t="shared" ref="TJG25" si="6890">TJE25*$C$25</f>
        <v>2.6981847158083184E+107</v>
      </c>
      <c r="TJH25" s="369"/>
      <c r="TJI25" s="369">
        <f t="shared" ref="TJI25" si="6891">TJG25*$C$25</f>
        <v>2.7926211808616094E+107</v>
      </c>
      <c r="TJJ25" s="369"/>
      <c r="TJK25" s="369">
        <f t="shared" ref="TJK25" si="6892">TJI25*$C$25</f>
        <v>2.8903629221917654E+107</v>
      </c>
      <c r="TJL25" s="369"/>
      <c r="TJM25" s="369">
        <f t="shared" ref="TJM25" si="6893">TJK25*$C$25</f>
        <v>2.9915256244684773E+107</v>
      </c>
      <c r="TJN25" s="369"/>
      <c r="TJO25" s="369">
        <f t="shared" ref="TJO25" si="6894">TJM25*$C$25</f>
        <v>3.0962290213248739E+107</v>
      </c>
      <c r="TJP25" s="369"/>
      <c r="TJQ25" s="369">
        <f t="shared" ref="TJQ25" si="6895">TJO25*$C$25</f>
        <v>3.2045970370712444E+107</v>
      </c>
      <c r="TJR25" s="369"/>
      <c r="TJS25" s="369">
        <f t="shared" ref="TJS25" si="6896">TJQ25*$C$25</f>
        <v>3.316757933368738E+107</v>
      </c>
      <c r="TJT25" s="369"/>
      <c r="TJU25" s="369">
        <f t="shared" ref="TJU25" si="6897">TJS25*$C$25</f>
        <v>3.4328444610366436E+107</v>
      </c>
      <c r="TJV25" s="369"/>
      <c r="TJW25" s="369">
        <f t="shared" ref="TJW25" si="6898">TJU25*$C$25</f>
        <v>3.552994017172926E+107</v>
      </c>
      <c r="TJX25" s="369"/>
      <c r="TJY25" s="369">
        <f t="shared" ref="TJY25" si="6899">TJW25*$C$25</f>
        <v>3.6773488077739783E+107</v>
      </c>
      <c r="TJZ25" s="369"/>
      <c r="TKA25" s="369">
        <f t="shared" ref="TKA25" si="6900">TJY25*$C$25</f>
        <v>3.8060560160460673E+107</v>
      </c>
      <c r="TKB25" s="369"/>
      <c r="TKC25" s="369">
        <f t="shared" ref="TKC25" si="6901">TKA25*$C$25</f>
        <v>3.9392679766076795E+107</v>
      </c>
      <c r="TKD25" s="369"/>
      <c r="TKE25" s="369">
        <f t="shared" ref="TKE25" si="6902">TKC25*$C$25</f>
        <v>4.0771423557889479E+107</v>
      </c>
      <c r="TKF25" s="369"/>
      <c r="TKG25" s="369">
        <f t="shared" ref="TKG25" si="6903">TKE25*$C$25</f>
        <v>4.2198423382415605E+107</v>
      </c>
      <c r="TKH25" s="369"/>
      <c r="TKI25" s="369">
        <f t="shared" ref="TKI25" si="6904">TKG25*$C$25</f>
        <v>4.3675368200800147E+107</v>
      </c>
      <c r="TKJ25" s="369"/>
      <c r="TKK25" s="369">
        <f t="shared" ref="TKK25" si="6905">TKI25*$C$25</f>
        <v>4.5204006087828148E+107</v>
      </c>
      <c r="TKL25" s="369"/>
      <c r="TKM25" s="369">
        <f t="shared" ref="TKM25" si="6906">TKK25*$C$25</f>
        <v>4.678614630090213E+107</v>
      </c>
      <c r="TKN25" s="369"/>
      <c r="TKO25" s="369">
        <f t="shared" ref="TKO25" si="6907">TKM25*$C$25</f>
        <v>4.8423661421433699E+107</v>
      </c>
      <c r="TKP25" s="369"/>
      <c r="TKQ25" s="369">
        <f t="shared" ref="TKQ25" si="6908">TKO25*$C$25</f>
        <v>5.0118489571183873E+107</v>
      </c>
      <c r="TKR25" s="369"/>
      <c r="TKS25" s="369">
        <f t="shared" ref="TKS25" si="6909">TKQ25*$C$25</f>
        <v>5.1872636706175302E+107</v>
      </c>
      <c r="TKT25" s="369"/>
      <c r="TKU25" s="369">
        <f t="shared" ref="TKU25" si="6910">TKS25*$C$25</f>
        <v>5.3688178990891436E+107</v>
      </c>
      <c r="TKV25" s="369"/>
      <c r="TKW25" s="369">
        <f t="shared" ref="TKW25" si="6911">TKU25*$C$25</f>
        <v>5.5567265255572634E+107</v>
      </c>
      <c r="TKX25" s="369"/>
      <c r="TKY25" s="369">
        <f t="shared" ref="TKY25" si="6912">TKW25*$C$25</f>
        <v>5.7512119539517673E+107</v>
      </c>
      <c r="TKZ25" s="369"/>
      <c r="TLA25" s="369">
        <f t="shared" ref="TLA25" si="6913">TKY25*$C$25</f>
        <v>5.9525043723400793E+107</v>
      </c>
      <c r="TLB25" s="369"/>
      <c r="TLC25" s="369">
        <f t="shared" ref="TLC25" si="6914">TLA25*$C$25</f>
        <v>6.1608420253719812E+107</v>
      </c>
      <c r="TLD25" s="369"/>
      <c r="TLE25" s="369">
        <f t="shared" ref="TLE25" si="6915">TLC25*$C$25</f>
        <v>6.3764714962599996E+107</v>
      </c>
      <c r="TLF25" s="369"/>
      <c r="TLG25" s="369">
        <f t="shared" ref="TLG25" si="6916">TLE25*$C$25</f>
        <v>6.5996479986290987E+107</v>
      </c>
      <c r="TLH25" s="369"/>
      <c r="TLI25" s="369">
        <f t="shared" ref="TLI25" si="6917">TLG25*$C$25</f>
        <v>6.8306356785811171E+107</v>
      </c>
      <c r="TLJ25" s="369"/>
      <c r="TLK25" s="369">
        <f t="shared" ref="TLK25" si="6918">TLI25*$C$25</f>
        <v>7.0697079273314551E+107</v>
      </c>
      <c r="TLL25" s="369"/>
      <c r="TLM25" s="369">
        <f t="shared" ref="TLM25" si="6919">TLK25*$C$25</f>
        <v>7.317147704788055E+107</v>
      </c>
      <c r="TLN25" s="369"/>
      <c r="TLO25" s="369">
        <f t="shared" ref="TLO25" si="6920">TLM25*$C$25</f>
        <v>7.5732478744556361E+107</v>
      </c>
      <c r="TLP25" s="369"/>
      <c r="TLQ25" s="369">
        <f t="shared" ref="TLQ25" si="6921">TLO25*$C$25</f>
        <v>7.8383115500615824E+107</v>
      </c>
      <c r="TLR25" s="369"/>
      <c r="TLS25" s="369">
        <f t="shared" ref="TLS25" si="6922">TLQ25*$C$25</f>
        <v>8.112652454313737E+107</v>
      </c>
      <c r="TLT25" s="369"/>
      <c r="TLU25" s="369">
        <f t="shared" ref="TLU25" si="6923">TLS25*$C$25</f>
        <v>8.3965952902147165E+107</v>
      </c>
      <c r="TLV25" s="369"/>
      <c r="TLW25" s="369">
        <f t="shared" ref="TLW25" si="6924">TLU25*$C$25</f>
        <v>8.6904761253722312E+107</v>
      </c>
      <c r="TLX25" s="369"/>
      <c r="TLY25" s="369">
        <f t="shared" ref="TLY25" si="6925">TLW25*$C$25</f>
        <v>8.9946427897602586E+107</v>
      </c>
      <c r="TLZ25" s="369"/>
      <c r="TMA25" s="369">
        <f t="shared" ref="TMA25" si="6926">TLY25*$C$25</f>
        <v>9.3094552874018672E+107</v>
      </c>
      <c r="TMB25" s="369"/>
      <c r="TMC25" s="369">
        <f t="shared" ref="TMC25" si="6927">TMA25*$C$25</f>
        <v>9.6352862224609322E+107</v>
      </c>
      <c r="TMD25" s="369"/>
      <c r="TME25" s="369">
        <f t="shared" ref="TME25" si="6928">TMC25*$C$25</f>
        <v>9.9725212402470641E+107</v>
      </c>
      <c r="TMF25" s="369"/>
      <c r="TMG25" s="369">
        <f t="shared" ref="TMG25" si="6929">TME25*$C$25</f>
        <v>1.0321559483655711E+108</v>
      </c>
      <c r="TMH25" s="369"/>
      <c r="TMI25" s="369">
        <f t="shared" ref="TMI25" si="6930">TMG25*$C$25</f>
        <v>1.068281406558366E+108</v>
      </c>
      <c r="TMJ25" s="369"/>
      <c r="TMK25" s="369">
        <f t="shared" ref="TMK25" si="6931">TMI25*$C$25</f>
        <v>1.1056712557879087E+108</v>
      </c>
      <c r="TML25" s="369"/>
      <c r="TMM25" s="369">
        <f t="shared" ref="TMM25" si="6932">TMK25*$C$25</f>
        <v>1.1443697497404855E+108</v>
      </c>
      <c r="TMN25" s="369"/>
      <c r="TMO25" s="369">
        <f t="shared" ref="TMO25" si="6933">TMM25*$C$25</f>
        <v>1.1844226909814025E+108</v>
      </c>
      <c r="TMP25" s="369"/>
      <c r="TMQ25" s="369">
        <f t="shared" ref="TMQ25" si="6934">TMO25*$C$25</f>
        <v>1.2258774851657513E+108</v>
      </c>
      <c r="TMR25" s="369"/>
      <c r="TMS25" s="369">
        <f t="shared" ref="TMS25" si="6935">TMQ25*$C$25</f>
        <v>1.2687831971465525E+108</v>
      </c>
      <c r="TMT25" s="369"/>
      <c r="TMU25" s="369">
        <f t="shared" ref="TMU25" si="6936">TMS25*$C$25</f>
        <v>1.3131906090466817E+108</v>
      </c>
      <c r="TMV25" s="369"/>
      <c r="TMW25" s="369">
        <f t="shared" ref="TMW25" si="6937">TMU25*$C$25</f>
        <v>1.3591522803633154E+108</v>
      </c>
      <c r="TMX25" s="369"/>
      <c r="TMY25" s="369">
        <f t="shared" ref="TMY25" si="6938">TMW25*$C$25</f>
        <v>1.4067226101760313E+108</v>
      </c>
      <c r="TMZ25" s="369"/>
      <c r="TNA25" s="369">
        <f t="shared" ref="TNA25" si="6939">TMY25*$C$25</f>
        <v>1.4559579015321924E+108</v>
      </c>
      <c r="TNB25" s="369"/>
      <c r="TNC25" s="369">
        <f t="shared" ref="TNC25" si="6940">TNA25*$C$25</f>
        <v>1.506916428085819E+108</v>
      </c>
      <c r="TND25" s="369"/>
      <c r="TNE25" s="369">
        <f t="shared" ref="TNE25" si="6941">TNC25*$C$25</f>
        <v>1.5596585030688226E+108</v>
      </c>
      <c r="TNF25" s="369"/>
      <c r="TNG25" s="369">
        <f t="shared" ref="TNG25" si="6942">TNE25*$C$25</f>
        <v>1.6142465506762312E+108</v>
      </c>
      <c r="TNH25" s="369"/>
      <c r="TNI25" s="369">
        <f t="shared" ref="TNI25" si="6943">TNG25*$C$25</f>
        <v>1.6707451799498992E+108</v>
      </c>
      <c r="TNJ25" s="369"/>
      <c r="TNK25" s="369">
        <f t="shared" ref="TNK25" si="6944">TNI25*$C$25</f>
        <v>1.7292212612481456E+108</v>
      </c>
      <c r="TNL25" s="369"/>
      <c r="TNM25" s="369">
        <f t="shared" ref="TNM25" si="6945">TNK25*$C$25</f>
        <v>1.7897440053918305E+108</v>
      </c>
      <c r="TNN25" s="369"/>
      <c r="TNO25" s="369">
        <f t="shared" ref="TNO25" si="6946">TNM25*$C$25</f>
        <v>1.8523850455805443E+108</v>
      </c>
      <c r="TNP25" s="369"/>
      <c r="TNQ25" s="369">
        <f t="shared" ref="TNQ25" si="6947">TNO25*$C$25</f>
        <v>1.9172185221758634E+108</v>
      </c>
      <c r="TNR25" s="369"/>
      <c r="TNS25" s="369">
        <f t="shared" ref="TNS25" si="6948">TNQ25*$C$25</f>
        <v>1.9843211704520186E+108</v>
      </c>
      <c r="TNT25" s="369"/>
      <c r="TNU25" s="369">
        <f t="shared" ref="TNU25" si="6949">TNS25*$C$25</f>
        <v>2.0537724114178391E+108</v>
      </c>
      <c r="TNV25" s="369"/>
      <c r="TNW25" s="369">
        <f t="shared" ref="TNW25" si="6950">TNU25*$C$25</f>
        <v>2.1256544458174634E+108</v>
      </c>
      <c r="TNX25" s="369"/>
      <c r="TNY25" s="369">
        <f t="shared" ref="TNY25" si="6951">TNW25*$C$25</f>
        <v>2.2000523514210745E+108</v>
      </c>
      <c r="TNZ25" s="369"/>
      <c r="TOA25" s="369">
        <f t="shared" ref="TOA25" si="6952">TNY25*$C$25</f>
        <v>2.2770541837208118E+108</v>
      </c>
      <c r="TOB25" s="369"/>
      <c r="TOC25" s="369">
        <f t="shared" ref="TOC25" si="6953">TOA25*$C$25</f>
        <v>2.3567510801510402E+108</v>
      </c>
      <c r="TOD25" s="369"/>
      <c r="TOE25" s="369">
        <f t="shared" ref="TOE25" si="6954">TOC25*$C$25</f>
        <v>2.4392373679563263E+108</v>
      </c>
      <c r="TOF25" s="369"/>
      <c r="TOG25" s="369">
        <f t="shared" ref="TOG25" si="6955">TOE25*$C$25</f>
        <v>2.5246106758347977E+108</v>
      </c>
      <c r="TOH25" s="369"/>
      <c r="TOI25" s="369">
        <f t="shared" ref="TOI25" si="6956">TOG25*$C$25</f>
        <v>2.6129720494890154E+108</v>
      </c>
      <c r="TOJ25" s="369"/>
      <c r="TOK25" s="369">
        <f t="shared" ref="TOK25" si="6957">TOI25*$C$25</f>
        <v>2.7044260712211307E+108</v>
      </c>
      <c r="TOL25" s="369"/>
      <c r="TOM25" s="369">
        <f t="shared" ref="TOM25" si="6958">TOK25*$C$25</f>
        <v>2.7990809837138702E+108</v>
      </c>
      <c r="TON25" s="369"/>
      <c r="TOO25" s="369">
        <f t="shared" ref="TOO25" si="6959">TOM25*$C$25</f>
        <v>2.8970488181438554E+108</v>
      </c>
      <c r="TOP25" s="369"/>
      <c r="TOQ25" s="369">
        <f t="shared" ref="TOQ25" si="6960">TOO25*$C$25</f>
        <v>2.9984455267788901E+108</v>
      </c>
      <c r="TOR25" s="369"/>
      <c r="TOS25" s="369">
        <f t="shared" ref="TOS25" si="6961">TOQ25*$C$25</f>
        <v>3.1033911202161511E+108</v>
      </c>
      <c r="TOT25" s="369"/>
      <c r="TOU25" s="369">
        <f t="shared" ref="TOU25" si="6962">TOS25*$C$25</f>
        <v>3.2120098094237161E+108</v>
      </c>
      <c r="TOV25" s="369"/>
      <c r="TOW25" s="369">
        <f t="shared" ref="TOW25" si="6963">TOU25*$C$25</f>
        <v>3.3244301527535458E+108</v>
      </c>
      <c r="TOX25" s="369"/>
      <c r="TOY25" s="369">
        <f t="shared" ref="TOY25" si="6964">TOW25*$C$25</f>
        <v>3.4407852080999198E+108</v>
      </c>
      <c r="TOZ25" s="369"/>
      <c r="TPA25" s="369">
        <f t="shared" ref="TPA25" si="6965">TOY25*$C$25</f>
        <v>3.5612126903834165E+108</v>
      </c>
      <c r="TPB25" s="369"/>
      <c r="TPC25" s="369">
        <f t="shared" ref="TPC25" si="6966">TPA25*$C$25</f>
        <v>3.6858551345468358E+108</v>
      </c>
      <c r="TPD25" s="369"/>
      <c r="TPE25" s="369">
        <f t="shared" ref="TPE25" si="6967">TPC25*$C$25</f>
        <v>3.8148600642559748E+108</v>
      </c>
      <c r="TPF25" s="369"/>
      <c r="TPG25" s="369">
        <f t="shared" ref="TPG25" si="6968">TPE25*$C$25</f>
        <v>3.9483801665049335E+108</v>
      </c>
      <c r="TPH25" s="369"/>
      <c r="TPI25" s="369">
        <f t="shared" ref="TPI25" si="6969">TPG25*$C$25</f>
        <v>4.0865734723326058E+108</v>
      </c>
      <c r="TPJ25" s="369"/>
      <c r="TPK25" s="369">
        <f t="shared" ref="TPK25" si="6970">TPI25*$C$25</f>
        <v>4.2296035438642466E+108</v>
      </c>
      <c r="TPL25" s="369"/>
      <c r="TPM25" s="369">
        <f t="shared" ref="TPM25" si="6971">TPK25*$C$25</f>
        <v>4.377639667899495E+108</v>
      </c>
      <c r="TPN25" s="369"/>
      <c r="TPO25" s="369">
        <f t="shared" ref="TPO25" si="6972">TPM25*$C$25</f>
        <v>4.5308570562759767E+108</v>
      </c>
      <c r="TPP25" s="369"/>
      <c r="TPQ25" s="369">
        <f t="shared" ref="TPQ25" si="6973">TPO25*$C$25</f>
        <v>4.6894370532456355E+108</v>
      </c>
      <c r="TPR25" s="369"/>
      <c r="TPS25" s="369">
        <f t="shared" ref="TPS25" si="6974">TPQ25*$C$25</f>
        <v>4.8535673501092328E+108</v>
      </c>
      <c r="TPT25" s="369"/>
      <c r="TPU25" s="369">
        <f t="shared" ref="TPU25" si="6975">TPS25*$C$25</f>
        <v>5.0234422073630554E+108</v>
      </c>
      <c r="TPV25" s="369"/>
      <c r="TPW25" s="369">
        <f t="shared" ref="TPW25" si="6976">TPU25*$C$25</f>
        <v>5.1992626846207616E+108</v>
      </c>
      <c r="TPX25" s="369"/>
      <c r="TPY25" s="369">
        <f t="shared" ref="TPY25" si="6977">TPW25*$C$25</f>
        <v>5.3812368785824878E+108</v>
      </c>
      <c r="TPZ25" s="369"/>
      <c r="TQA25" s="369">
        <f t="shared" ref="TQA25" si="6978">TPY25*$C$25</f>
        <v>5.569580169332874E+108</v>
      </c>
      <c r="TQB25" s="369"/>
      <c r="TQC25" s="369">
        <f t="shared" ref="TQC25" si="6979">TQA25*$C$25</f>
        <v>5.7645154752595244E+108</v>
      </c>
      <c r="TQD25" s="369"/>
      <c r="TQE25" s="369">
        <f t="shared" ref="TQE25" si="6980">TQC25*$C$25</f>
        <v>5.9662735168936073E+108</v>
      </c>
      <c r="TQF25" s="369"/>
      <c r="TQG25" s="369">
        <f t="shared" ref="TQG25" si="6981">TQE25*$C$25</f>
        <v>6.175093089984883E+108</v>
      </c>
      <c r="TQH25" s="369"/>
      <c r="TQI25" s="369">
        <f t="shared" ref="TQI25" si="6982">TQG25*$C$25</f>
        <v>6.3912213481343539E+108</v>
      </c>
      <c r="TQJ25" s="369"/>
      <c r="TQK25" s="369">
        <f t="shared" ref="TQK25" si="6983">TQI25*$C$25</f>
        <v>6.6149140953190554E+108</v>
      </c>
      <c r="TQL25" s="369"/>
      <c r="TQM25" s="369">
        <f t="shared" ref="TQM25" si="6984">TQK25*$C$25</f>
        <v>6.8464360886552218E+108</v>
      </c>
      <c r="TQN25" s="369"/>
      <c r="TQO25" s="369">
        <f t="shared" ref="TQO25" si="6985">TQM25*$C$25</f>
        <v>7.0860613517581538E+108</v>
      </c>
      <c r="TQP25" s="369"/>
      <c r="TQQ25" s="369">
        <f t="shared" ref="TQQ25" si="6986">TQO25*$C$25</f>
        <v>7.3340734990696881E+108</v>
      </c>
      <c r="TQR25" s="369"/>
      <c r="TQS25" s="369">
        <f t="shared" ref="TQS25" si="6987">TQQ25*$C$25</f>
        <v>7.5907660715371272E+108</v>
      </c>
      <c r="TQT25" s="369"/>
      <c r="TQU25" s="369">
        <f t="shared" ref="TQU25" si="6988">TQS25*$C$25</f>
        <v>7.8564428840409262E+108</v>
      </c>
      <c r="TQV25" s="369"/>
      <c r="TQW25" s="369">
        <f t="shared" ref="TQW25" si="6989">TQU25*$C$25</f>
        <v>8.1314183849823579E+108</v>
      </c>
      <c r="TQX25" s="369"/>
      <c r="TQY25" s="369">
        <f t="shared" ref="TQY25" si="6990">TQW25*$C$25</f>
        <v>8.4160180284567395E+108</v>
      </c>
      <c r="TQZ25" s="369"/>
      <c r="TRA25" s="369">
        <f t="shared" ref="TRA25" si="6991">TQY25*$C$25</f>
        <v>8.710578659452725E+108</v>
      </c>
      <c r="TRB25" s="369"/>
      <c r="TRC25" s="369">
        <f t="shared" ref="TRC25" si="6992">TRA25*$C$25</f>
        <v>9.0154489125335697E+108</v>
      </c>
      <c r="TRD25" s="369"/>
      <c r="TRE25" s="369">
        <f t="shared" ref="TRE25" si="6993">TRC25*$C$25</f>
        <v>9.3309896244722443E+108</v>
      </c>
      <c r="TRF25" s="369"/>
      <c r="TRG25" s="369">
        <f t="shared" ref="TRG25" si="6994">TRE25*$C$25</f>
        <v>9.6575742613287719E+108</v>
      </c>
      <c r="TRH25" s="369"/>
      <c r="TRI25" s="369">
        <f t="shared" ref="TRI25" si="6995">TRG25*$C$25</f>
        <v>9.9955893604752776E+108</v>
      </c>
      <c r="TRJ25" s="369"/>
      <c r="TRK25" s="369">
        <f t="shared" ref="TRK25" si="6996">TRI25*$C$25</f>
        <v>1.0345434988091911E+109</v>
      </c>
      <c r="TRL25" s="369"/>
      <c r="TRM25" s="369">
        <f t="shared" ref="TRM25" si="6997">TRK25*$C$25</f>
        <v>1.0707525212675126E+109</v>
      </c>
      <c r="TRN25" s="369"/>
      <c r="TRO25" s="369">
        <f t="shared" ref="TRO25" si="6998">TRM25*$C$25</f>
        <v>1.1082288595118754E+109</v>
      </c>
      <c r="TRP25" s="369"/>
      <c r="TRQ25" s="369">
        <f t="shared" ref="TRQ25" si="6999">TRO25*$C$25</f>
        <v>1.1470168695947909E+109</v>
      </c>
      <c r="TRR25" s="369"/>
      <c r="TRS25" s="369">
        <f t="shared" ref="TRS25" si="7000">TRQ25*$C$25</f>
        <v>1.1871624600306084E+109</v>
      </c>
      <c r="TRT25" s="369"/>
      <c r="TRU25" s="369">
        <f t="shared" ref="TRU25" si="7001">TRS25*$C$25</f>
        <v>1.2287131461316797E+109</v>
      </c>
      <c r="TRV25" s="369"/>
      <c r="TRW25" s="369">
        <f t="shared" ref="TRW25" si="7002">TRU25*$C$25</f>
        <v>1.2717181062462884E+109</v>
      </c>
      <c r="TRX25" s="369"/>
      <c r="TRY25" s="369">
        <f t="shared" ref="TRY25" si="7003">TRW25*$C$25</f>
        <v>1.3162282399649085E+109</v>
      </c>
      <c r="TRZ25" s="369"/>
      <c r="TSA25" s="369">
        <f t="shared" ref="TSA25" si="7004">TRY25*$C$25</f>
        <v>1.3622962283636801E+109</v>
      </c>
      <c r="TSB25" s="369"/>
      <c r="TSC25" s="369">
        <f t="shared" ref="TSC25" si="7005">TSA25*$C$25</f>
        <v>1.4099765963564089E+109</v>
      </c>
      <c r="TSD25" s="369"/>
      <c r="TSE25" s="369">
        <f t="shared" ref="TSE25" si="7006">TSC25*$C$25</f>
        <v>1.4593257772288831E+109</v>
      </c>
      <c r="TSF25" s="369"/>
      <c r="TSG25" s="369">
        <f t="shared" ref="TSG25" si="7007">TSE25*$C$25</f>
        <v>1.5104021794318938E+109</v>
      </c>
      <c r="TSH25" s="369"/>
      <c r="TSI25" s="369">
        <f t="shared" ref="TSI25" si="7008">TSG25*$C$25</f>
        <v>1.56326625571201E+109</v>
      </c>
      <c r="TSJ25" s="369"/>
      <c r="TSK25" s="369">
        <f t="shared" ref="TSK25" si="7009">TSI25*$C$25</f>
        <v>1.6179805746619302E+109</v>
      </c>
      <c r="TSL25" s="369"/>
      <c r="TSM25" s="369">
        <f t="shared" ref="TSM25" si="7010">TSK25*$C$25</f>
        <v>1.6746098947750977E+109</v>
      </c>
      <c r="TSN25" s="369"/>
      <c r="TSO25" s="369">
        <f t="shared" ref="TSO25" si="7011">TSM25*$C$25</f>
        <v>1.733221241092226E+109</v>
      </c>
      <c r="TSP25" s="369"/>
      <c r="TSQ25" s="369">
        <f t="shared" ref="TSQ25" si="7012">TSO25*$C$25</f>
        <v>1.7938839845304538E+109</v>
      </c>
      <c r="TSR25" s="369"/>
      <c r="TSS25" s="369">
        <f t="shared" ref="TSS25" si="7013">TSQ25*$C$25</f>
        <v>1.8566699239890195E+109</v>
      </c>
      <c r="TST25" s="369"/>
      <c r="TSU25" s="369">
        <f t="shared" ref="TSU25" si="7014">TSS25*$C$25</f>
        <v>1.9216533713286352E+109</v>
      </c>
      <c r="TSV25" s="369"/>
      <c r="TSW25" s="369">
        <f t="shared" ref="TSW25" si="7015">TSU25*$C$25</f>
        <v>1.9889112393251372E+109</v>
      </c>
      <c r="TSX25" s="369"/>
      <c r="TSY25" s="369">
        <f t="shared" ref="TSY25" si="7016">TSW25*$C$25</f>
        <v>2.0585231327015168E+109</v>
      </c>
      <c r="TSZ25" s="369"/>
      <c r="TTA25" s="369">
        <f t="shared" ref="TTA25" si="7017">TSY25*$C$25</f>
        <v>2.1305714423460697E+109</v>
      </c>
      <c r="TTB25" s="369"/>
      <c r="TTC25" s="369">
        <f t="shared" ref="TTC25" si="7018">TTA25*$C$25</f>
        <v>2.2051414428281819E+109</v>
      </c>
      <c r="TTD25" s="369"/>
      <c r="TTE25" s="369">
        <f t="shared" ref="TTE25" si="7019">TTC25*$C$25</f>
        <v>2.282321393327168E+109</v>
      </c>
      <c r="TTF25" s="369"/>
      <c r="TTG25" s="369">
        <f t="shared" ref="TTG25" si="7020">TTE25*$C$25</f>
        <v>2.3622026420936188E+109</v>
      </c>
      <c r="TTH25" s="369"/>
      <c r="TTI25" s="369">
        <f t="shared" ref="TTI25" si="7021">TTG25*$C$25</f>
        <v>2.4448797345668951E+109</v>
      </c>
      <c r="TTJ25" s="369"/>
      <c r="TTK25" s="369">
        <f t="shared" ref="TTK25" si="7022">TTI25*$C$25</f>
        <v>2.5304505252767362E+109</v>
      </c>
      <c r="TTL25" s="369"/>
      <c r="TTM25" s="369">
        <f t="shared" ref="TTM25" si="7023">TTK25*$C$25</f>
        <v>2.6190162936614218E+109</v>
      </c>
      <c r="TTN25" s="369"/>
      <c r="TTO25" s="369">
        <f t="shared" ref="TTO25" si="7024">TTM25*$C$25</f>
        <v>2.7106818639395712E+109</v>
      </c>
      <c r="TTP25" s="369"/>
      <c r="TTQ25" s="369">
        <f t="shared" ref="TTQ25" si="7025">TTO25*$C$25</f>
        <v>2.8055557291774559E+109</v>
      </c>
      <c r="TTR25" s="369"/>
      <c r="TTS25" s="369">
        <f t="shared" ref="TTS25" si="7026">TTQ25*$C$25</f>
        <v>2.9037501796986665E+109</v>
      </c>
      <c r="TTT25" s="369"/>
      <c r="TTU25" s="369">
        <f t="shared" ref="TTU25" si="7027">TTS25*$C$25</f>
        <v>3.0053814359881197E+109</v>
      </c>
      <c r="TTV25" s="369"/>
      <c r="TTW25" s="369">
        <f t="shared" ref="TTW25" si="7028">TTU25*$C$25</f>
        <v>3.1105697862477037E+109</v>
      </c>
      <c r="TTX25" s="369"/>
      <c r="TTY25" s="369">
        <f t="shared" ref="TTY25" si="7029">TTW25*$C$25</f>
        <v>3.2194397287663731E+109</v>
      </c>
      <c r="TTZ25" s="369"/>
      <c r="TUA25" s="369">
        <f t="shared" ref="TUA25" si="7030">TTY25*$C$25</f>
        <v>3.3321201192731959E+109</v>
      </c>
      <c r="TUB25" s="369"/>
      <c r="TUC25" s="369">
        <f t="shared" ref="TUC25" si="7031">TUA25*$C$25</f>
        <v>3.4487443234477574E+109</v>
      </c>
      <c r="TUD25" s="369"/>
      <c r="TUE25" s="369">
        <f t="shared" ref="TUE25" si="7032">TUC25*$C$25</f>
        <v>3.5694503747684287E+109</v>
      </c>
      <c r="TUF25" s="369"/>
      <c r="TUG25" s="369">
        <f t="shared" ref="TUG25" si="7033">TUE25*$C$25</f>
        <v>3.6943811378853233E+109</v>
      </c>
      <c r="TUH25" s="369"/>
      <c r="TUI25" s="369">
        <f t="shared" ref="TUI25" si="7034">TUG25*$C$25</f>
        <v>3.8236844777113093E+109</v>
      </c>
      <c r="TUJ25" s="369"/>
      <c r="TUK25" s="369">
        <f t="shared" ref="TUK25" si="7035">TUI25*$C$25</f>
        <v>3.9575134344312048E+109</v>
      </c>
      <c r="TUL25" s="369"/>
      <c r="TUM25" s="369">
        <f t="shared" ref="TUM25" si="7036">TUK25*$C$25</f>
        <v>4.0960264046362966E+109</v>
      </c>
      <c r="TUN25" s="369"/>
      <c r="TUO25" s="369">
        <f t="shared" ref="TUO25" si="7037">TUM25*$C$25</f>
        <v>4.2393873287985665E+109</v>
      </c>
      <c r="TUP25" s="369"/>
      <c r="TUQ25" s="369">
        <f t="shared" ref="TUQ25" si="7038">TUO25*$C$25</f>
        <v>4.3877658853065163E+109</v>
      </c>
      <c r="TUR25" s="369"/>
      <c r="TUS25" s="369">
        <f t="shared" ref="TUS25" si="7039">TUQ25*$C$25</f>
        <v>4.5413376912922437E+109</v>
      </c>
      <c r="TUT25" s="369"/>
      <c r="TUU25" s="369">
        <f t="shared" ref="TUU25" si="7040">TUS25*$C$25</f>
        <v>4.7002845104874719E+109</v>
      </c>
      <c r="TUV25" s="369"/>
      <c r="TUW25" s="369">
        <f t="shared" ref="TUW25" si="7041">TUU25*$C$25</f>
        <v>4.8647944683545328E+109</v>
      </c>
      <c r="TUX25" s="369"/>
      <c r="TUY25" s="369">
        <f t="shared" ref="TUY25" si="7042">TUW25*$C$25</f>
        <v>5.0350622747469414E+109</v>
      </c>
      <c r="TUZ25" s="369"/>
      <c r="TVA25" s="369">
        <f t="shared" ref="TVA25" si="7043">TUY25*$C$25</f>
        <v>5.2112894543630837E+109</v>
      </c>
      <c r="TVB25" s="369"/>
      <c r="TVC25" s="369">
        <f t="shared" ref="TVC25" si="7044">TVA25*$C$25</f>
        <v>5.3936845852657915E+109</v>
      </c>
      <c r="TVD25" s="369"/>
      <c r="TVE25" s="369">
        <f t="shared" ref="TVE25" si="7045">TVC25*$C$25</f>
        <v>5.5824635457500937E+109</v>
      </c>
      <c r="TVF25" s="369"/>
      <c r="TVG25" s="369">
        <f t="shared" ref="TVG25" si="7046">TVE25*$C$25</f>
        <v>5.7778497698513464E+109</v>
      </c>
      <c r="TVH25" s="369"/>
      <c r="TVI25" s="369">
        <f t="shared" ref="TVI25" si="7047">TVG25*$C$25</f>
        <v>5.9800745117961434E+109</v>
      </c>
      <c r="TVJ25" s="369"/>
      <c r="TVK25" s="369">
        <f t="shared" ref="TVK25" si="7048">TVI25*$C$25</f>
        <v>6.189377119709008E+109</v>
      </c>
      <c r="TVL25" s="369"/>
      <c r="TVM25" s="369">
        <f t="shared" ref="TVM25" si="7049">TVK25*$C$25</f>
        <v>6.4060053188988228E+109</v>
      </c>
      <c r="TVN25" s="369"/>
      <c r="TVO25" s="369">
        <f t="shared" ref="TVO25" si="7050">TVM25*$C$25</f>
        <v>6.6302155050602809E+109</v>
      </c>
      <c r="TVP25" s="369"/>
      <c r="TVQ25" s="369">
        <f t="shared" ref="TVQ25" si="7051">TVO25*$C$25</f>
        <v>6.8622730477373902E+109</v>
      </c>
      <c r="TVR25" s="369"/>
      <c r="TVS25" s="369">
        <f t="shared" ref="TVS25" si="7052">TVQ25*$C$25</f>
        <v>7.1024526044081981E+109</v>
      </c>
      <c r="TVT25" s="369"/>
      <c r="TVU25" s="369">
        <f t="shared" ref="TVU25" si="7053">TVS25*$C$25</f>
        <v>7.3510384455624844E+109</v>
      </c>
      <c r="TVV25" s="369"/>
      <c r="TVW25" s="369">
        <f t="shared" ref="TVW25" si="7054">TVU25*$C$25</f>
        <v>7.6083247911571708E+109</v>
      </c>
      <c r="TVX25" s="369"/>
      <c r="TVY25" s="369">
        <f t="shared" ref="TVY25" si="7055">TVW25*$C$25</f>
        <v>7.8746161588476703E+109</v>
      </c>
      <c r="TVZ25" s="369"/>
      <c r="TWA25" s="369">
        <f t="shared" ref="TWA25" si="7056">TVY25*$C$25</f>
        <v>8.1502277244073388E+109</v>
      </c>
      <c r="TWB25" s="369"/>
      <c r="TWC25" s="369">
        <f t="shared" ref="TWC25" si="7057">TWA25*$C$25</f>
        <v>8.4354856947615947E+109</v>
      </c>
      <c r="TWD25" s="369"/>
      <c r="TWE25" s="369">
        <f t="shared" ref="TWE25" si="7058">TWC25*$C$25</f>
        <v>8.7307276940782501E+109</v>
      </c>
      <c r="TWF25" s="369"/>
      <c r="TWG25" s="369">
        <f t="shared" ref="TWG25" si="7059">TWE25*$C$25</f>
        <v>9.0363031633709876E+109</v>
      </c>
      <c r="TWH25" s="369"/>
      <c r="TWI25" s="369">
        <f t="shared" ref="TWI25" si="7060">TWG25*$C$25</f>
        <v>9.3525737740889713E+109</v>
      </c>
      <c r="TWJ25" s="369"/>
      <c r="TWK25" s="369">
        <f t="shared" ref="TWK25" si="7061">TWI25*$C$25</f>
        <v>9.6799138561820839E+109</v>
      </c>
      <c r="TWL25" s="369"/>
      <c r="TWM25" s="369">
        <f t="shared" ref="TWM25" si="7062">TWK25*$C$25</f>
        <v>1.0018710841148456E+110</v>
      </c>
      <c r="TWN25" s="369"/>
      <c r="TWO25" s="369">
        <f t="shared" ref="TWO25" si="7063">TWM25*$C$25</f>
        <v>1.036936572058865E+110</v>
      </c>
      <c r="TWP25" s="369"/>
      <c r="TWQ25" s="369">
        <f t="shared" ref="TWQ25" si="7064">TWO25*$C$25</f>
        <v>1.0732293520809251E+110</v>
      </c>
      <c r="TWR25" s="369"/>
      <c r="TWS25" s="369">
        <f t="shared" ref="TWS25" si="7065">TWQ25*$C$25</f>
        <v>1.1107923794037574E+110</v>
      </c>
      <c r="TWT25" s="369"/>
      <c r="TWU25" s="369">
        <f t="shared" ref="TWU25" si="7066">TWS25*$C$25</f>
        <v>1.1496701126828889E+110</v>
      </c>
      <c r="TWV25" s="369"/>
      <c r="TWW25" s="369">
        <f t="shared" ref="TWW25" si="7067">TWU25*$C$25</f>
        <v>1.18990856662679E+110</v>
      </c>
      <c r="TWX25" s="369"/>
      <c r="TWY25" s="369">
        <f t="shared" ref="TWY25" si="7068">TWW25*$C$25</f>
        <v>1.2315553664587276E+110</v>
      </c>
      <c r="TWZ25" s="369"/>
      <c r="TXA25" s="369">
        <f t="shared" ref="TXA25" si="7069">TWY25*$C$25</f>
        <v>1.274659804284783E+110</v>
      </c>
      <c r="TXB25" s="369"/>
      <c r="TXC25" s="369">
        <f t="shared" ref="TXC25" si="7070">TXA25*$C$25</f>
        <v>1.3192728974347502E+110</v>
      </c>
      <c r="TXD25" s="369"/>
      <c r="TXE25" s="369">
        <f t="shared" ref="TXE25" si="7071">TXC25*$C$25</f>
        <v>1.3654474488449664E+110</v>
      </c>
      <c r="TXF25" s="369"/>
      <c r="TXG25" s="369">
        <f t="shared" ref="TXG25" si="7072">TXE25*$C$25</f>
        <v>1.4132381095545401E+110</v>
      </c>
      <c r="TXH25" s="369"/>
      <c r="TXI25" s="369">
        <f t="shared" ref="TXI25" si="7073">TXG25*$C$25</f>
        <v>1.4627014433889489E+110</v>
      </c>
      <c r="TXJ25" s="369"/>
      <c r="TXK25" s="369">
        <f t="shared" ref="TXK25" si="7074">TXI25*$C$25</f>
        <v>1.5138959939075622E+110</v>
      </c>
      <c r="TXL25" s="369"/>
      <c r="TXM25" s="369">
        <f t="shared" ref="TXM25" si="7075">TXK25*$C$25</f>
        <v>1.5668823536943268E+110</v>
      </c>
      <c r="TXN25" s="369"/>
      <c r="TXO25" s="369">
        <f t="shared" ref="TXO25" si="7076">TXM25*$C$25</f>
        <v>1.6217232360736281E+110</v>
      </c>
      <c r="TXP25" s="369"/>
      <c r="TXQ25" s="369">
        <f t="shared" ref="TXQ25" si="7077">TXO25*$C$25</f>
        <v>1.678483549336205E+110</v>
      </c>
      <c r="TXR25" s="369"/>
      <c r="TXS25" s="369">
        <f t="shared" ref="TXS25" si="7078">TXQ25*$C$25</f>
        <v>1.7372304735629722E+110</v>
      </c>
      <c r="TXT25" s="369"/>
      <c r="TXU25" s="369">
        <f t="shared" ref="TXU25" si="7079">TXS25*$C$25</f>
        <v>1.7980335401376761E+110</v>
      </c>
      <c r="TXV25" s="369"/>
      <c r="TXW25" s="369">
        <f t="shared" ref="TXW25" si="7080">TXU25*$C$25</f>
        <v>1.8609647140424945E+110</v>
      </c>
      <c r="TXX25" s="369"/>
      <c r="TXY25" s="369">
        <f t="shared" ref="TXY25" si="7081">TXW25*$C$25</f>
        <v>1.9260984790339816E+110</v>
      </c>
      <c r="TXZ25" s="369"/>
      <c r="TYA25" s="369">
        <f t="shared" ref="TYA25" si="7082">TXY25*$C$25</f>
        <v>1.9935119258001707E+110</v>
      </c>
      <c r="TYB25" s="369"/>
      <c r="TYC25" s="369">
        <f t="shared" ref="TYC25" si="7083">TYA25*$C$25</f>
        <v>2.0632848432031764E+110</v>
      </c>
      <c r="TYD25" s="369"/>
      <c r="TYE25" s="369">
        <f t="shared" ref="TYE25" si="7084">TYC25*$C$25</f>
        <v>2.1354998127152876E+110</v>
      </c>
      <c r="TYF25" s="369"/>
      <c r="TYG25" s="369">
        <f t="shared" ref="TYG25" si="7085">TYE25*$C$25</f>
        <v>2.2102423061603224E+110</v>
      </c>
      <c r="TYH25" s="369"/>
      <c r="TYI25" s="369">
        <f t="shared" ref="TYI25" si="7086">TYG25*$C$25</f>
        <v>2.2876007868759335E+110</v>
      </c>
      <c r="TYJ25" s="369"/>
      <c r="TYK25" s="369">
        <f t="shared" ref="TYK25" si="7087">TYI25*$C$25</f>
        <v>2.3676668144165912E+110</v>
      </c>
      <c r="TYL25" s="369"/>
      <c r="TYM25" s="369">
        <f t="shared" ref="TYM25" si="7088">TYK25*$C$25</f>
        <v>2.4505351529211717E+110</v>
      </c>
      <c r="TYN25" s="369"/>
      <c r="TYO25" s="369">
        <f t="shared" ref="TYO25" si="7089">TYM25*$C$25</f>
        <v>2.5363038832734123E+110</v>
      </c>
      <c r="TYP25" s="369"/>
      <c r="TYQ25" s="369">
        <f t="shared" ref="TYQ25" si="7090">TYO25*$C$25</f>
        <v>2.6250745191879814E+110</v>
      </c>
      <c r="TYR25" s="369"/>
      <c r="TYS25" s="369">
        <f t="shared" ref="TYS25" si="7091">TYQ25*$C$25</f>
        <v>2.7169521273595604E+110</v>
      </c>
      <c r="TYT25" s="369"/>
      <c r="TYU25" s="369">
        <f t="shared" ref="TYU25" si="7092">TYS25*$C$25</f>
        <v>2.812045451817145E+110</v>
      </c>
      <c r="TYV25" s="369"/>
      <c r="TYW25" s="369">
        <f t="shared" ref="TYW25" si="7093">TYU25*$C$25</f>
        <v>2.910467042630745E+110</v>
      </c>
      <c r="TYX25" s="369"/>
      <c r="TYY25" s="369">
        <f t="shared" ref="TYY25" si="7094">TYW25*$C$25</f>
        <v>3.0123333891228205E+110</v>
      </c>
      <c r="TYZ25" s="369"/>
      <c r="TZA25" s="369">
        <f t="shared" ref="TZA25" si="7095">TYY25*$C$25</f>
        <v>3.1177650577421189E+110</v>
      </c>
      <c r="TZB25" s="369"/>
      <c r="TZC25" s="369">
        <f t="shared" ref="TZC25" si="7096">TZA25*$C$25</f>
        <v>3.2268868347630927E+110</v>
      </c>
      <c r="TZD25" s="369"/>
      <c r="TZE25" s="369">
        <f t="shared" ref="TZE25" si="7097">TZC25*$C$25</f>
        <v>3.3398278739798004E+110</v>
      </c>
      <c r="TZF25" s="369"/>
      <c r="TZG25" s="369">
        <f t="shared" ref="TZG25" si="7098">TZE25*$C$25</f>
        <v>3.4567218495690933E+110</v>
      </c>
      <c r="TZH25" s="369"/>
      <c r="TZI25" s="369">
        <f t="shared" ref="TZI25" si="7099">TZG25*$C$25</f>
        <v>3.5777071143040111E+110</v>
      </c>
      <c r="TZJ25" s="369"/>
      <c r="TZK25" s="369">
        <f t="shared" ref="TZK25" si="7100">TZI25*$C$25</f>
        <v>3.7029268633046509E+110</v>
      </c>
      <c r="TZL25" s="369"/>
      <c r="TZM25" s="369">
        <f t="shared" ref="TZM25" si="7101">TZK25*$C$25</f>
        <v>3.8325293035203131E+110</v>
      </c>
      <c r="TZN25" s="369"/>
      <c r="TZO25" s="369">
        <f t="shared" ref="TZO25" si="7102">TZM25*$C$25</f>
        <v>3.9666678291435239E+110</v>
      </c>
      <c r="TZP25" s="369"/>
      <c r="TZQ25" s="369">
        <f t="shared" ref="TZQ25" si="7103">TZO25*$C$25</f>
        <v>4.1055012031635472E+110</v>
      </c>
      <c r="TZR25" s="369"/>
      <c r="TZS25" s="369">
        <f t="shared" ref="TZS25" si="7104">TZQ25*$C$25</f>
        <v>4.2491937452742708E+110</v>
      </c>
      <c r="TZT25" s="369"/>
      <c r="TZU25" s="369">
        <f t="shared" ref="TZU25" si="7105">TZS25*$C$25</f>
        <v>4.3979155263588701E+110</v>
      </c>
      <c r="TZV25" s="369"/>
      <c r="TZW25" s="369">
        <f t="shared" ref="TZW25" si="7106">TZU25*$C$25</f>
        <v>4.55184256978143E+110</v>
      </c>
      <c r="TZX25" s="369"/>
      <c r="TZY25" s="369">
        <f t="shared" ref="TZY25" si="7107">TZW25*$C$25</f>
        <v>4.7111570597237798E+110</v>
      </c>
      <c r="TZZ25" s="369"/>
      <c r="UAA25" s="369">
        <f t="shared" ref="UAA25" si="7108">TZY25*$C$25</f>
        <v>4.8760475568141118E+110</v>
      </c>
      <c r="UAB25" s="369"/>
      <c r="UAC25" s="369">
        <f t="shared" ref="UAC25" si="7109">UAA25*$C$25</f>
        <v>5.0467092213026054E+110</v>
      </c>
      <c r="UAD25" s="369"/>
      <c r="UAE25" s="369">
        <f t="shared" ref="UAE25" si="7110">UAC25*$C$25</f>
        <v>5.2233440440481964E+110</v>
      </c>
      <c r="UAF25" s="369"/>
      <c r="UAG25" s="369">
        <f t="shared" ref="UAG25" si="7111">UAE25*$C$25</f>
        <v>5.4061610855898826E+110</v>
      </c>
      <c r="UAH25" s="369"/>
      <c r="UAI25" s="369">
        <f t="shared" ref="UAI25" si="7112">UAG25*$C$25</f>
        <v>5.5953767235855282E+110</v>
      </c>
      <c r="UAJ25" s="369"/>
      <c r="UAK25" s="369">
        <f t="shared" ref="UAK25" si="7113">UAI25*$C$25</f>
        <v>5.7912149089110215E+110</v>
      </c>
      <c r="UAL25" s="369"/>
      <c r="UAM25" s="369">
        <f t="shared" ref="UAM25" si="7114">UAK25*$C$25</f>
        <v>5.9939074307229071E+110</v>
      </c>
      <c r="UAN25" s="369"/>
      <c r="UAO25" s="369">
        <f t="shared" ref="UAO25" si="7115">UAM25*$C$25</f>
        <v>6.2036941907982087E+110</v>
      </c>
      <c r="UAP25" s="369"/>
      <c r="UAQ25" s="369">
        <f t="shared" ref="UAQ25" si="7116">UAO25*$C$25</f>
        <v>6.4208234874761455E+110</v>
      </c>
      <c r="UAR25" s="369"/>
      <c r="UAS25" s="369">
        <f t="shared" ref="UAS25" si="7117">UAQ25*$C$25</f>
        <v>6.64555230953781E+110</v>
      </c>
      <c r="UAT25" s="369"/>
      <c r="UAU25" s="369">
        <f t="shared" ref="UAU25" si="7118">UAS25*$C$25</f>
        <v>6.8781466403716327E+110</v>
      </c>
      <c r="UAV25" s="369"/>
      <c r="UAW25" s="369">
        <f t="shared" ref="UAW25" si="7119">UAU25*$C$25</f>
        <v>7.1188817727846394E+110</v>
      </c>
      <c r="UAX25" s="369"/>
      <c r="UAY25" s="369">
        <f t="shared" ref="UAY25" si="7120">UAW25*$C$25</f>
        <v>7.3680426348321008E+110</v>
      </c>
      <c r="UAZ25" s="369"/>
      <c r="UBA25" s="369">
        <f t="shared" ref="UBA25" si="7121">UAY25*$C$25</f>
        <v>7.6259241270512234E+110</v>
      </c>
      <c r="UBB25" s="369"/>
      <c r="UBC25" s="369">
        <f t="shared" ref="UBC25" si="7122">UBA25*$C$25</f>
        <v>7.8928314714980152E+110</v>
      </c>
      <c r="UBD25" s="369"/>
      <c r="UBE25" s="369">
        <f t="shared" ref="UBE25" si="7123">UBC25*$C$25</f>
        <v>8.1690805730004457E+110</v>
      </c>
      <c r="UBF25" s="369"/>
      <c r="UBG25" s="369">
        <f t="shared" ref="UBG25" si="7124">UBE25*$C$25</f>
        <v>8.4549983930554601E+110</v>
      </c>
      <c r="UBH25" s="369"/>
      <c r="UBI25" s="369">
        <f t="shared" ref="UBI25" si="7125">UBG25*$C$25</f>
        <v>8.7509233368124007E+110</v>
      </c>
      <c r="UBJ25" s="369"/>
      <c r="UBK25" s="369">
        <f t="shared" ref="UBK25" si="7126">UBI25*$C$25</f>
        <v>9.0572056536008346E+110</v>
      </c>
      <c r="UBL25" s="369"/>
      <c r="UBM25" s="369">
        <f t="shared" ref="UBM25" si="7127">UBK25*$C$25</f>
        <v>9.3742078514768636E+110</v>
      </c>
      <c r="UBN25" s="369"/>
      <c r="UBO25" s="369">
        <f t="shared" ref="UBO25" si="7128">UBM25*$C$25</f>
        <v>9.7023051262785533E+110</v>
      </c>
      <c r="UBP25" s="369"/>
      <c r="UBQ25" s="369">
        <f t="shared" ref="UBQ25" si="7129">UBO25*$C$25</f>
        <v>1.0041885805698302E+111</v>
      </c>
      <c r="UBR25" s="369"/>
      <c r="UBS25" s="369">
        <f t="shared" ref="UBS25" si="7130">UBQ25*$C$25</f>
        <v>1.0393351808897741E+111</v>
      </c>
      <c r="UBT25" s="369"/>
      <c r="UBU25" s="369">
        <f t="shared" ref="UBU25" si="7131">UBS25*$C$25</f>
        <v>1.0757119122209161E+111</v>
      </c>
      <c r="UBV25" s="369"/>
      <c r="UBW25" s="369">
        <f t="shared" ref="UBW25" si="7132">UBU25*$C$25</f>
        <v>1.113361829148648E+111</v>
      </c>
      <c r="UBX25" s="369"/>
      <c r="UBY25" s="369">
        <f t="shared" ref="UBY25" si="7133">UBW25*$C$25</f>
        <v>1.1523294931688506E+111</v>
      </c>
      <c r="UBZ25" s="369"/>
      <c r="UCA25" s="369">
        <f t="shared" ref="UCA25" si="7134">UBY25*$C$25</f>
        <v>1.1926610254297603E+111</v>
      </c>
      <c r="UCB25" s="369"/>
      <c r="UCC25" s="369">
        <f t="shared" ref="UCC25" si="7135">UCA25*$C$25</f>
        <v>1.2344041613198018E+111</v>
      </c>
      <c r="UCD25" s="369"/>
      <c r="UCE25" s="369">
        <f t="shared" ref="UCE25" si="7136">UCC25*$C$25</f>
        <v>1.2776083069659949E+111</v>
      </c>
      <c r="UCF25" s="369"/>
      <c r="UCG25" s="369">
        <f t="shared" ref="UCG25" si="7137">UCE25*$C$25</f>
        <v>1.3223245977098045E+111</v>
      </c>
      <c r="UCH25" s="369"/>
      <c r="UCI25" s="369">
        <f t="shared" ref="UCI25" si="7138">UCG25*$C$25</f>
        <v>1.3686059586296476E+111</v>
      </c>
      <c r="UCJ25" s="369"/>
      <c r="UCK25" s="369">
        <f t="shared" ref="UCK25" si="7139">UCI25*$C$25</f>
        <v>1.4165071671816851E+111</v>
      </c>
      <c r="UCL25" s="369"/>
      <c r="UCM25" s="369">
        <f t="shared" ref="UCM25" si="7140">UCK25*$C$25</f>
        <v>1.4660849180330439E+111</v>
      </c>
      <c r="UCN25" s="369"/>
      <c r="UCO25" s="369">
        <f t="shared" ref="UCO25" si="7141">UCM25*$C$25</f>
        <v>1.5173978901642004E+111</v>
      </c>
      <c r="UCP25" s="369"/>
      <c r="UCQ25" s="369">
        <f t="shared" ref="UCQ25" si="7142">UCO25*$C$25</f>
        <v>1.5705068163199471E+111</v>
      </c>
      <c r="UCR25" s="369"/>
      <c r="UCS25" s="369">
        <f t="shared" ref="UCS25" si="7143">UCQ25*$C$25</f>
        <v>1.6254745548911451E+111</v>
      </c>
      <c r="UCT25" s="369"/>
      <c r="UCU25" s="369">
        <f t="shared" ref="UCU25" si="7144">UCS25*$C$25</f>
        <v>1.6823661643123351E+111</v>
      </c>
      <c r="UCV25" s="369"/>
      <c r="UCW25" s="369">
        <f t="shared" ref="UCW25" si="7145">UCU25*$C$25</f>
        <v>1.7412489800632666E+111</v>
      </c>
      <c r="UCX25" s="369"/>
      <c r="UCY25" s="369">
        <f t="shared" ref="UCY25" si="7146">UCW25*$C$25</f>
        <v>1.8021926943654807E+111</v>
      </c>
      <c r="UCZ25" s="369"/>
      <c r="UDA25" s="369">
        <f t="shared" ref="UDA25" si="7147">UCY25*$C$25</f>
        <v>1.8652694386682726E+111</v>
      </c>
      <c r="UDB25" s="369"/>
      <c r="UDC25" s="369">
        <f t="shared" ref="UDC25" si="7148">UDA25*$C$25</f>
        <v>1.9305538690216619E+111</v>
      </c>
      <c r="UDD25" s="369"/>
      <c r="UDE25" s="369">
        <f t="shared" ref="UDE25" si="7149">UDC25*$C$25</f>
        <v>1.99812325443742E+111</v>
      </c>
      <c r="UDF25" s="369"/>
      <c r="UDG25" s="369">
        <f t="shared" ref="UDG25" si="7150">UDE25*$C$25</f>
        <v>2.0680575683427297E+111</v>
      </c>
      <c r="UDH25" s="369"/>
      <c r="UDI25" s="369">
        <f t="shared" ref="UDI25" si="7151">UDG25*$C$25</f>
        <v>2.1404395832347251E+111</v>
      </c>
      <c r="UDJ25" s="369"/>
      <c r="UDK25" s="369">
        <f t="shared" ref="UDK25" si="7152">UDI25*$C$25</f>
        <v>2.2153549686479404E+111</v>
      </c>
      <c r="UDL25" s="369"/>
      <c r="UDM25" s="369">
        <f t="shared" ref="UDM25" si="7153">UDK25*$C$25</f>
        <v>2.2928923925506182E+111</v>
      </c>
      <c r="UDN25" s="369"/>
      <c r="UDO25" s="369">
        <f t="shared" ref="UDO25" si="7154">UDM25*$C$25</f>
        <v>2.3731436262898896E+111</v>
      </c>
      <c r="UDP25" s="369"/>
      <c r="UDQ25" s="369">
        <f t="shared" ref="UDQ25" si="7155">UDO25*$C$25</f>
        <v>2.4562036532100356E+111</v>
      </c>
      <c r="UDR25" s="369"/>
      <c r="UDS25" s="369">
        <f t="shared" ref="UDS25" si="7156">UDQ25*$C$25</f>
        <v>2.5421707810723867E+111</v>
      </c>
      <c r="UDT25" s="369"/>
      <c r="UDU25" s="369">
        <f t="shared" ref="UDU25" si="7157">UDS25*$C$25</f>
        <v>2.6311467584099198E+111</v>
      </c>
      <c r="UDV25" s="369"/>
      <c r="UDW25" s="369">
        <f t="shared" ref="UDW25" si="7158">UDU25*$C$25</f>
        <v>2.7232368949542667E+111</v>
      </c>
      <c r="UDX25" s="369"/>
      <c r="UDY25" s="369">
        <f t="shared" ref="UDY25" si="7159">UDW25*$C$25</f>
        <v>2.818550186277666E+111</v>
      </c>
      <c r="UDZ25" s="369"/>
      <c r="UEA25" s="369">
        <f t="shared" ref="UEA25" si="7160">UDY25*$C$25</f>
        <v>2.9171994427973842E+111</v>
      </c>
      <c r="UEB25" s="369"/>
      <c r="UEC25" s="369">
        <f t="shared" ref="UEC25" si="7161">UEA25*$C$25</f>
        <v>3.0193014232952923E+111</v>
      </c>
      <c r="UED25" s="369"/>
      <c r="UEE25" s="369">
        <f t="shared" ref="UEE25" si="7162">UEC25*$C$25</f>
        <v>3.1249769731106275E+111</v>
      </c>
      <c r="UEF25" s="369"/>
      <c r="UEG25" s="369">
        <f t="shared" ref="UEG25" si="7163">UEE25*$C$25</f>
        <v>3.2343511671694991E+111</v>
      </c>
      <c r="UEH25" s="369"/>
      <c r="UEI25" s="369">
        <f t="shared" ref="UEI25" si="7164">UEG25*$C$25</f>
        <v>3.3475534580204311E+111</v>
      </c>
      <c r="UEJ25" s="369"/>
      <c r="UEK25" s="369">
        <f t="shared" ref="UEK25" si="7165">UEI25*$C$25</f>
        <v>3.4647178290511457E+111</v>
      </c>
      <c r="UEL25" s="369"/>
      <c r="UEM25" s="369">
        <f t="shared" ref="UEM25" si="7166">UEK25*$C$25</f>
        <v>3.5859829530679357E+111</v>
      </c>
      <c r="UEN25" s="369"/>
      <c r="UEO25" s="369">
        <f t="shared" ref="UEO25" si="7167">UEM25*$C$25</f>
        <v>3.7114923564253132E+111</v>
      </c>
      <c r="UEP25" s="369"/>
      <c r="UEQ25" s="369">
        <f t="shared" ref="UEQ25" si="7168">UEO25*$C$25</f>
        <v>3.8413945889001986E+111</v>
      </c>
      <c r="UER25" s="369"/>
      <c r="UES25" s="369">
        <f t="shared" ref="UES25" si="7169">UEQ25*$C$25</f>
        <v>3.9758433995117052E+111</v>
      </c>
      <c r="UET25" s="369"/>
      <c r="UEU25" s="369">
        <f t="shared" ref="UEU25" si="7170">UES25*$C$25</f>
        <v>4.1149979184946144E+111</v>
      </c>
      <c r="UEV25" s="369"/>
      <c r="UEW25" s="369">
        <f t="shared" ref="UEW25" si="7171">UEU25*$C$25</f>
        <v>4.2590228456419254E+111</v>
      </c>
      <c r="UEX25" s="369"/>
      <c r="UEY25" s="369">
        <f t="shared" ref="UEY25" si="7172">UEW25*$C$25</f>
        <v>4.4080886452393925E+111</v>
      </c>
      <c r="UEZ25" s="369"/>
      <c r="UFA25" s="369">
        <f t="shared" ref="UFA25" si="7173">UEY25*$C$25</f>
        <v>4.5623717478227707E+111</v>
      </c>
      <c r="UFB25" s="369"/>
      <c r="UFC25" s="369">
        <f t="shared" ref="UFC25" si="7174">UFA25*$C$25</f>
        <v>4.722054758996567E+111</v>
      </c>
      <c r="UFD25" s="369"/>
      <c r="UFE25" s="369">
        <f t="shared" ref="UFE25" si="7175">UFC25*$C$25</f>
        <v>4.8873266755614469E+111</v>
      </c>
      <c r="UFF25" s="369"/>
      <c r="UFG25" s="369">
        <f t="shared" ref="UFG25" si="7176">UFE25*$C$25</f>
        <v>5.0583831092060973E+111</v>
      </c>
      <c r="UFH25" s="369"/>
      <c r="UFI25" s="369">
        <f t="shared" ref="UFI25" si="7177">UFG25*$C$25</f>
        <v>5.2354265180283106E+111</v>
      </c>
      <c r="UFJ25" s="369"/>
      <c r="UFK25" s="369">
        <f t="shared" ref="UFK25" si="7178">UFI25*$C$25</f>
        <v>5.4186664461593009E+111</v>
      </c>
      <c r="UFL25" s="369"/>
      <c r="UFM25" s="369">
        <f t="shared" ref="UFM25" si="7179">UFK25*$C$25</f>
        <v>5.6083197717748764E+111</v>
      </c>
      <c r="UFN25" s="369"/>
      <c r="UFO25" s="369">
        <f t="shared" ref="UFO25" si="7180">UFM25*$C$25</f>
        <v>5.8046109637869968E+111</v>
      </c>
      <c r="UFP25" s="369"/>
      <c r="UFQ25" s="369">
        <f t="shared" ref="UFQ25" si="7181">UFO25*$C$25</f>
        <v>6.0077723475195409E+111</v>
      </c>
      <c r="UFR25" s="369"/>
      <c r="UFS25" s="369">
        <f t="shared" ref="UFS25" si="7182">UFQ25*$C$25</f>
        <v>6.2180443796827247E+111</v>
      </c>
      <c r="UFT25" s="369"/>
      <c r="UFU25" s="369">
        <f t="shared" ref="UFU25" si="7183">UFS25*$C$25</f>
        <v>6.4356759329716197E+111</v>
      </c>
      <c r="UFV25" s="369"/>
      <c r="UFW25" s="369">
        <f t="shared" ref="UFW25" si="7184">UFU25*$C$25</f>
        <v>6.6609245906256262E+111</v>
      </c>
      <c r="UFX25" s="369"/>
      <c r="UFY25" s="369">
        <f t="shared" ref="UFY25" si="7185">UFW25*$C$25</f>
        <v>6.8940569512975224E+111</v>
      </c>
      <c r="UFZ25" s="369"/>
      <c r="UGA25" s="369">
        <f t="shared" ref="UGA25" si="7186">UFY25*$C$25</f>
        <v>7.1353489445929347E+111</v>
      </c>
      <c r="UGB25" s="369"/>
      <c r="UGC25" s="369">
        <f t="shared" ref="UGC25" si="7187">UGA25*$C$25</f>
        <v>7.3850861576536866E+111</v>
      </c>
      <c r="UGD25" s="369"/>
      <c r="UGE25" s="369">
        <f t="shared" ref="UGE25" si="7188">UGC25*$C$25</f>
        <v>7.6435641731715651E+111</v>
      </c>
      <c r="UGF25" s="369"/>
      <c r="UGG25" s="369">
        <f t="shared" ref="UGG25" si="7189">UGE25*$C$25</f>
        <v>7.9110889192325697E+111</v>
      </c>
      <c r="UGH25" s="369"/>
      <c r="UGI25" s="369">
        <f t="shared" ref="UGI25" si="7190">UGG25*$C$25</f>
        <v>8.1879770314057085E+111</v>
      </c>
      <c r="UGJ25" s="369"/>
      <c r="UGK25" s="369">
        <f t="shared" ref="UGK25" si="7191">UGI25*$C$25</f>
        <v>8.4745562275049078E+111</v>
      </c>
      <c r="UGL25" s="369"/>
      <c r="UGM25" s="369">
        <f t="shared" ref="UGM25" si="7192">UGK25*$C$25</f>
        <v>8.7711656954675788E+111</v>
      </c>
      <c r="UGN25" s="369"/>
      <c r="UGO25" s="369">
        <f t="shared" ref="UGO25" si="7193">UGM25*$C$25</f>
        <v>9.0781564948089437E+111</v>
      </c>
      <c r="UGP25" s="369"/>
      <c r="UGQ25" s="369">
        <f t="shared" ref="UGQ25" si="7194">UGO25*$C$25</f>
        <v>9.3958919721272555E+111</v>
      </c>
      <c r="UGR25" s="369"/>
      <c r="UGS25" s="369">
        <f t="shared" ref="UGS25" si="7195">UGQ25*$C$25</f>
        <v>9.7247481911517085E+111</v>
      </c>
      <c r="UGT25" s="369"/>
      <c r="UGU25" s="369">
        <f t="shared" ref="UGU25" si="7196">UGS25*$C$25</f>
        <v>1.0065114377842017E+112</v>
      </c>
      <c r="UGV25" s="369"/>
      <c r="UGW25" s="369">
        <f t="shared" ref="UGW25" si="7197">UGU25*$C$25</f>
        <v>1.0417393381066488E+112</v>
      </c>
      <c r="UGX25" s="369"/>
      <c r="UGY25" s="369">
        <f t="shared" ref="UGY25" si="7198">UGW25*$C$25</f>
        <v>1.0782002149403815E+112</v>
      </c>
      <c r="UGZ25" s="369"/>
      <c r="UHA25" s="369">
        <f t="shared" ref="UHA25" si="7199">UGY25*$C$25</f>
        <v>1.1159372224632948E+112</v>
      </c>
      <c r="UHB25" s="369"/>
      <c r="UHC25" s="369">
        <f t="shared" ref="UHC25" si="7200">UHA25*$C$25</f>
        <v>1.1549950252495101E+112</v>
      </c>
      <c r="UHD25" s="369"/>
      <c r="UHE25" s="369">
        <f t="shared" ref="UHE25" si="7201">UHC25*$C$25</f>
        <v>1.1954198511332429E+112</v>
      </c>
      <c r="UHF25" s="369"/>
      <c r="UHG25" s="369">
        <f t="shared" ref="UHG25" si="7202">UHE25*$C$25</f>
        <v>1.2372595459229064E+112</v>
      </c>
      <c r="UHH25" s="369"/>
      <c r="UHI25" s="369">
        <f t="shared" ref="UHI25" si="7203">UHG25*$C$25</f>
        <v>1.280563630030208E+112</v>
      </c>
      <c r="UHJ25" s="369"/>
      <c r="UHK25" s="369">
        <f t="shared" ref="UHK25" si="7204">UHI25*$C$25</f>
        <v>1.3253833570812652E+112</v>
      </c>
      <c r="UHL25" s="369"/>
      <c r="UHM25" s="369">
        <f t="shared" ref="UHM25" si="7205">UHK25*$C$25</f>
        <v>1.3717717745791094E+112</v>
      </c>
      <c r="UHN25" s="369"/>
      <c r="UHO25" s="369">
        <f t="shared" ref="UHO25" si="7206">UHM25*$C$25</f>
        <v>1.4197837866893782E+112</v>
      </c>
      <c r="UHP25" s="369"/>
      <c r="UHQ25" s="369">
        <f t="shared" ref="UHQ25" si="7207">UHO25*$C$25</f>
        <v>1.4694762192235064E+112</v>
      </c>
      <c r="UHR25" s="369"/>
      <c r="UHS25" s="369">
        <f t="shared" ref="UHS25" si="7208">UHQ25*$C$25</f>
        <v>1.520907886896329E+112</v>
      </c>
      <c r="UHT25" s="369"/>
      <c r="UHU25" s="369">
        <f t="shared" ref="UHU25" si="7209">UHS25*$C$25</f>
        <v>1.5741396629377004E+112</v>
      </c>
      <c r="UHV25" s="369"/>
      <c r="UHW25" s="369">
        <f t="shared" ref="UHW25" si="7210">UHU25*$C$25</f>
        <v>1.6292345511405199E+112</v>
      </c>
      <c r="UHX25" s="369"/>
      <c r="UHY25" s="369">
        <f t="shared" ref="UHY25" si="7211">UHW25*$C$25</f>
        <v>1.6862577604304379E+112</v>
      </c>
      <c r="UHZ25" s="369"/>
      <c r="UIA25" s="369">
        <f t="shared" ref="UIA25" si="7212">UHY25*$C$25</f>
        <v>1.745276782045503E+112</v>
      </c>
      <c r="UIB25" s="369"/>
      <c r="UIC25" s="369">
        <f t="shared" ref="UIC25" si="7213">UIA25*$C$25</f>
        <v>1.8063614694170956E+112</v>
      </c>
      <c r="UID25" s="369"/>
      <c r="UIE25" s="369">
        <f t="shared" ref="UIE25" si="7214">UIC25*$C$25</f>
        <v>1.8695841208466938E+112</v>
      </c>
      <c r="UIF25" s="369"/>
      <c r="UIG25" s="369">
        <f t="shared" ref="UIG25" si="7215">UIE25*$C$25</f>
        <v>1.9350195650763279E+112</v>
      </c>
      <c r="UIH25" s="369"/>
      <c r="UII25" s="369">
        <f t="shared" ref="UII25" si="7216">UIG25*$C$25</f>
        <v>2.0027452498539994E+112</v>
      </c>
      <c r="UIJ25" s="369"/>
      <c r="UIK25" s="369">
        <f t="shared" ref="UIK25" si="7217">UII25*$C$25</f>
        <v>2.0728413335988891E+112</v>
      </c>
      <c r="UIL25" s="369"/>
      <c r="UIM25" s="369">
        <f t="shared" ref="UIM25" si="7218">UIK25*$C$25</f>
        <v>2.1453907802748498E+112</v>
      </c>
      <c r="UIN25" s="369"/>
      <c r="UIO25" s="369">
        <f t="shared" ref="UIO25" si="7219">UIM25*$C$25</f>
        <v>2.2204794575844693E+112</v>
      </c>
      <c r="UIP25" s="369"/>
      <c r="UIQ25" s="369">
        <f t="shared" ref="UIQ25" si="7220">UIO25*$C$25</f>
        <v>2.2981962385999257E+112</v>
      </c>
      <c r="UIR25" s="369"/>
      <c r="UIS25" s="369">
        <f t="shared" ref="UIS25" si="7221">UIQ25*$C$25</f>
        <v>2.3786331069509228E+112</v>
      </c>
      <c r="UIT25" s="369"/>
      <c r="UIU25" s="369">
        <f t="shared" ref="UIU25" si="7222">UIS25*$C$25</f>
        <v>2.461885265694205E+112</v>
      </c>
      <c r="UIV25" s="369"/>
      <c r="UIW25" s="369">
        <f t="shared" ref="UIW25" si="7223">UIU25*$C$25</f>
        <v>2.548051249993502E+112</v>
      </c>
      <c r="UIX25" s="369"/>
      <c r="UIY25" s="369">
        <f t="shared" ref="UIY25" si="7224">UIW25*$C$25</f>
        <v>2.6372330437432745E+112</v>
      </c>
      <c r="UIZ25" s="369"/>
      <c r="UJA25" s="369">
        <f t="shared" ref="UJA25" si="7225">UIY25*$C$25</f>
        <v>2.7295362002742887E+112</v>
      </c>
      <c r="UJB25" s="369"/>
      <c r="UJC25" s="369">
        <f t="shared" ref="UJC25" si="7226">UJA25*$C$25</f>
        <v>2.8250699672838887E+112</v>
      </c>
      <c r="UJD25" s="369"/>
      <c r="UJE25" s="369">
        <f t="shared" ref="UJE25" si="7227">UJC25*$C$25</f>
        <v>2.9239474161388245E+112</v>
      </c>
      <c r="UJF25" s="369"/>
      <c r="UJG25" s="369">
        <f t="shared" ref="UJG25" si="7228">UJE25*$C$25</f>
        <v>3.0262855757036831E+112</v>
      </c>
      <c r="UJH25" s="369"/>
      <c r="UJI25" s="369">
        <f t="shared" ref="UJI25" si="7229">UJG25*$C$25</f>
        <v>3.1322055708533116E+112</v>
      </c>
      <c r="UJJ25" s="369"/>
      <c r="UJK25" s="369">
        <f t="shared" ref="UJK25" si="7230">UJI25*$C$25</f>
        <v>3.2418327658331772E+112</v>
      </c>
      <c r="UJL25" s="369"/>
      <c r="UJM25" s="369">
        <f t="shared" ref="UJM25" si="7231">UJK25*$C$25</f>
        <v>3.355296912637338E+112</v>
      </c>
      <c r="UJN25" s="369"/>
      <c r="UJO25" s="369">
        <f t="shared" ref="UJO25" si="7232">UJM25*$C$25</f>
        <v>3.4727323045796447E+112</v>
      </c>
      <c r="UJP25" s="369"/>
      <c r="UJQ25" s="369">
        <f t="shared" ref="UJQ25" si="7233">UJO25*$C$25</f>
        <v>3.594277935239932E+112</v>
      </c>
      <c r="UJR25" s="369"/>
      <c r="UJS25" s="369">
        <f t="shared" ref="UJS25" si="7234">UJQ25*$C$25</f>
        <v>3.7200776629733292E+112</v>
      </c>
      <c r="UJT25" s="369"/>
      <c r="UJU25" s="369">
        <f t="shared" ref="UJU25" si="7235">UJS25*$C$25</f>
        <v>3.8502803811773953E+112</v>
      </c>
      <c r="UJV25" s="369"/>
      <c r="UJW25" s="369">
        <f t="shared" ref="UJW25" si="7236">UJU25*$C$25</f>
        <v>3.9850401945186042E+112</v>
      </c>
      <c r="UJX25" s="369"/>
      <c r="UJY25" s="369">
        <f t="shared" ref="UJY25" si="7237">UJW25*$C$25</f>
        <v>4.1245166013267547E+112</v>
      </c>
      <c r="UJZ25" s="369"/>
      <c r="UKA25" s="369">
        <f t="shared" ref="UKA25" si="7238">UJY25*$C$25</f>
        <v>4.2688746823731908E+112</v>
      </c>
      <c r="UKB25" s="369"/>
      <c r="UKC25" s="369">
        <f t="shared" ref="UKC25" si="7239">UKA25*$C$25</f>
        <v>4.4182852962562526E+112</v>
      </c>
      <c r="UKD25" s="369"/>
      <c r="UKE25" s="369">
        <f t="shared" ref="UKE25" si="7240">UKC25*$C$25</f>
        <v>4.5729252816252212E+112</v>
      </c>
      <c r="UKF25" s="369"/>
      <c r="UKG25" s="369">
        <f t="shared" ref="UKG25" si="7241">UKE25*$C$25</f>
        <v>4.7329776664821032E+112</v>
      </c>
      <c r="UKH25" s="369"/>
      <c r="UKI25" s="369">
        <f t="shared" ref="UKI25" si="7242">UKG25*$C$25</f>
        <v>4.8986318848089761E+112</v>
      </c>
      <c r="UKJ25" s="369"/>
      <c r="UKK25" s="369">
        <f t="shared" ref="UKK25" si="7243">UKI25*$C$25</f>
        <v>5.07008400077729E+112</v>
      </c>
      <c r="UKL25" s="369"/>
      <c r="UKM25" s="369">
        <f t="shared" ref="UKM25" si="7244">UKK25*$C$25</f>
        <v>5.2475369408044945E+112</v>
      </c>
      <c r="UKN25" s="369"/>
      <c r="UKO25" s="369">
        <f t="shared" ref="UKO25" si="7245">UKM25*$C$25</f>
        <v>5.4312007337326513E+112</v>
      </c>
      <c r="UKP25" s="369"/>
      <c r="UKQ25" s="369">
        <f t="shared" ref="UKQ25" si="7246">UKO25*$C$25</f>
        <v>5.6212927594132934E+112</v>
      </c>
      <c r="UKR25" s="369"/>
      <c r="UKS25" s="369">
        <f t="shared" ref="UKS25" si="7247">UKQ25*$C$25</f>
        <v>5.8180380059927585E+112</v>
      </c>
      <c r="UKT25" s="369"/>
      <c r="UKU25" s="369">
        <f t="shared" ref="UKU25" si="7248">UKS25*$C$25</f>
        <v>6.0216693362025047E+112</v>
      </c>
      <c r="UKV25" s="369"/>
      <c r="UKW25" s="369">
        <f t="shared" ref="UKW25" si="7249">UKU25*$C$25</f>
        <v>6.2324277629695921E+112</v>
      </c>
      <c r="UKX25" s="369"/>
      <c r="UKY25" s="369">
        <f t="shared" ref="UKY25" si="7250">UKW25*$C$25</f>
        <v>6.450562734673527E+112</v>
      </c>
      <c r="UKZ25" s="369"/>
      <c r="ULA25" s="369">
        <f t="shared" ref="ULA25" si="7251">UKY25*$C$25</f>
        <v>6.6763324303871002E+112</v>
      </c>
      <c r="ULB25" s="369"/>
      <c r="ULC25" s="369">
        <f t="shared" ref="ULC25" si="7252">ULA25*$C$25</f>
        <v>6.9100040654506479E+112</v>
      </c>
      <c r="ULD25" s="369"/>
      <c r="ULE25" s="369">
        <f t="shared" ref="ULE25" si="7253">ULC25*$C$25</f>
        <v>7.1518542077414202E+112</v>
      </c>
      <c r="ULF25" s="369"/>
      <c r="ULG25" s="369">
        <f t="shared" ref="ULG25" si="7254">ULE25*$C$25</f>
        <v>7.402169105012369E+112</v>
      </c>
      <c r="ULH25" s="369"/>
      <c r="ULI25" s="369">
        <f t="shared" ref="ULI25" si="7255">ULG25*$C$25</f>
        <v>7.6612450236878017E+112</v>
      </c>
      <c r="ULJ25" s="369"/>
      <c r="ULK25" s="369">
        <f t="shared" ref="ULK25" si="7256">ULI25*$C$25</f>
        <v>7.9293885995168735E+112</v>
      </c>
      <c r="ULL25" s="369"/>
      <c r="ULM25" s="369">
        <f t="shared" ref="ULM25" si="7257">ULK25*$C$25</f>
        <v>8.206917200499963E+112</v>
      </c>
      <c r="ULN25" s="369"/>
      <c r="ULO25" s="369">
        <f t="shared" ref="ULO25" si="7258">ULM25*$C$25</f>
        <v>8.4941593025174617E+112</v>
      </c>
      <c r="ULP25" s="369"/>
      <c r="ULQ25" s="369">
        <f t="shared" ref="ULQ25" si="7259">ULO25*$C$25</f>
        <v>8.7914548781055722E+112</v>
      </c>
      <c r="ULR25" s="369"/>
      <c r="ULS25" s="369">
        <f t="shared" ref="ULS25" si="7260">ULQ25*$C$25</f>
        <v>9.0991557988392659E+112</v>
      </c>
      <c r="ULT25" s="369"/>
      <c r="ULU25" s="369">
        <f t="shared" ref="ULU25" si="7261">ULS25*$C$25</f>
        <v>9.41762625179864E+112</v>
      </c>
      <c r="ULV25" s="369"/>
      <c r="ULW25" s="369">
        <f t="shared" ref="ULW25" si="7262">ULU25*$C$25</f>
        <v>9.7472431706115921E+112</v>
      </c>
      <c r="ULX25" s="369"/>
      <c r="ULY25" s="369">
        <f t="shared" ref="ULY25" si="7263">ULW25*$C$25</f>
        <v>1.0088396681582996E+113</v>
      </c>
      <c r="ULZ25" s="369"/>
      <c r="UMA25" s="369">
        <f t="shared" ref="UMA25" si="7264">ULY25*$C$25</f>
        <v>1.0441490565438401E+113</v>
      </c>
      <c r="UMB25" s="369"/>
      <c r="UMC25" s="369">
        <f t="shared" ref="UMC25" si="7265">UMA25*$C$25</f>
        <v>1.0806942735228744E+113</v>
      </c>
      <c r="UMD25" s="369"/>
      <c r="UME25" s="369">
        <f t="shared" ref="UME25" si="7266">UMC25*$C$25</f>
        <v>1.1185185730961749E+113</v>
      </c>
      <c r="UMF25" s="369"/>
      <c r="UMG25" s="369">
        <f t="shared" ref="UMG25" si="7267">UME25*$C$25</f>
        <v>1.1576667231545409E+113</v>
      </c>
      <c r="UMH25" s="369"/>
      <c r="UMI25" s="369">
        <f t="shared" ref="UMI25" si="7268">UMG25*$C$25</f>
        <v>1.1981850584649498E+113</v>
      </c>
      <c r="UMJ25" s="369"/>
      <c r="UMK25" s="369">
        <f t="shared" ref="UMK25" si="7269">UMI25*$C$25</f>
        <v>1.2401215355112229E+113</v>
      </c>
      <c r="UML25" s="369"/>
      <c r="UMM25" s="369">
        <f t="shared" ref="UMM25" si="7270">UMK25*$C$25</f>
        <v>1.2835257892541155E+113</v>
      </c>
      <c r="UMN25" s="369"/>
      <c r="UMO25" s="369">
        <f t="shared" ref="UMO25" si="7271">UMM25*$C$25</f>
        <v>1.3284491918780094E+113</v>
      </c>
      <c r="UMP25" s="369"/>
      <c r="UMQ25" s="369">
        <f t="shared" ref="UMQ25" si="7272">UMO25*$C$25</f>
        <v>1.3749449135937396E+113</v>
      </c>
      <c r="UMR25" s="369"/>
      <c r="UMS25" s="369">
        <f t="shared" ref="UMS25" si="7273">UMQ25*$C$25</f>
        <v>1.4230679855695205E+113</v>
      </c>
      <c r="UMT25" s="369"/>
      <c r="UMU25" s="369">
        <f t="shared" ref="UMU25" si="7274">UMS25*$C$25</f>
        <v>1.4728753650644536E+113</v>
      </c>
      <c r="UMV25" s="369"/>
      <c r="UMW25" s="369">
        <f t="shared" ref="UMW25" si="7275">UMU25*$C$25</f>
        <v>1.5244260028417094E+113</v>
      </c>
      <c r="UMX25" s="369"/>
      <c r="UMY25" s="369">
        <f t="shared" ref="UMY25" si="7276">UMW25*$C$25</f>
        <v>1.577780912941169E+113</v>
      </c>
      <c r="UMZ25" s="369"/>
      <c r="UNA25" s="369">
        <f t="shared" ref="UNA25" si="7277">UMY25*$C$25</f>
        <v>1.6330032448941098E+113</v>
      </c>
      <c r="UNB25" s="369"/>
      <c r="UNC25" s="369">
        <f t="shared" ref="UNC25" si="7278">UNA25*$C$25</f>
        <v>1.6901583584654037E+113</v>
      </c>
      <c r="UND25" s="369"/>
      <c r="UNE25" s="369">
        <f t="shared" ref="UNE25" si="7279">UNC25*$C$25</f>
        <v>1.7493139010116925E+113</v>
      </c>
      <c r="UNF25" s="369"/>
      <c r="UNG25" s="369">
        <f t="shared" ref="UNG25" si="7280">UNE25*$C$25</f>
        <v>1.8105398875471017E+113</v>
      </c>
      <c r="UNH25" s="369"/>
      <c r="UNI25" s="369">
        <f t="shared" ref="UNI25" si="7281">UNG25*$C$25</f>
        <v>1.8739087836112499E+113</v>
      </c>
      <c r="UNJ25" s="369"/>
      <c r="UNK25" s="369">
        <f t="shared" ref="UNK25" si="7282">UNI25*$C$25</f>
        <v>1.9394955910376435E+113</v>
      </c>
      <c r="UNL25" s="369"/>
      <c r="UNM25" s="369">
        <f t="shared" ref="UNM25" si="7283">UNK25*$C$25</f>
        <v>2.0073779367239608E+113</v>
      </c>
      <c r="UNN25" s="369"/>
      <c r="UNO25" s="369">
        <f t="shared" ref="UNO25" si="7284">UNM25*$C$25</f>
        <v>2.0776361645092991E+113</v>
      </c>
      <c r="UNP25" s="369"/>
      <c r="UNQ25" s="369">
        <f t="shared" ref="UNQ25" si="7285">UNO25*$C$25</f>
        <v>2.1503534302671246E+113</v>
      </c>
      <c r="UNR25" s="369"/>
      <c r="UNS25" s="369">
        <f t="shared" ref="UNS25" si="7286">UNQ25*$C$25</f>
        <v>2.2256158003264737E+113</v>
      </c>
      <c r="UNT25" s="369"/>
      <c r="UNU25" s="369">
        <f t="shared" ref="UNU25" si="7287">UNS25*$C$25</f>
        <v>2.3035123533379001E+113</v>
      </c>
      <c r="UNV25" s="369"/>
      <c r="UNW25" s="369">
        <f t="shared" ref="UNW25" si="7288">UNU25*$C$25</f>
        <v>2.3841352857047263E+113</v>
      </c>
      <c r="UNX25" s="369"/>
      <c r="UNY25" s="369">
        <f t="shared" ref="UNY25" si="7289">UNW25*$C$25</f>
        <v>2.4675800207043916E+113</v>
      </c>
      <c r="UNZ25" s="369"/>
      <c r="UOA25" s="369">
        <f t="shared" ref="UOA25" si="7290">UNY25*$C$25</f>
        <v>2.5539453214290451E+113</v>
      </c>
      <c r="UOB25" s="369"/>
      <c r="UOC25" s="369">
        <f t="shared" ref="UOC25" si="7291">UOA25*$C$25</f>
        <v>2.6433334076790613E+113</v>
      </c>
      <c r="UOD25" s="369"/>
      <c r="UOE25" s="369">
        <f t="shared" ref="UOE25" si="7292">UOC25*$C$25</f>
        <v>2.7358500769478282E+113</v>
      </c>
      <c r="UOF25" s="369"/>
      <c r="UOG25" s="369">
        <f t="shared" ref="UOG25" si="7293">UOE25*$C$25</f>
        <v>2.8316048296410019E+113</v>
      </c>
      <c r="UOH25" s="369"/>
      <c r="UOI25" s="369">
        <f t="shared" ref="UOI25" si="7294">UOG25*$C$25</f>
        <v>2.9307109986784366E+113</v>
      </c>
      <c r="UOJ25" s="369"/>
      <c r="UOK25" s="369">
        <f t="shared" ref="UOK25" si="7295">UOI25*$C$25</f>
        <v>3.0332858836321817E+113</v>
      </c>
      <c r="UOL25" s="369"/>
      <c r="UOM25" s="369">
        <f t="shared" ref="UOM25" si="7296">UOK25*$C$25</f>
        <v>3.1394508895593079E+113</v>
      </c>
      <c r="UON25" s="369"/>
      <c r="UOO25" s="369">
        <f t="shared" ref="UOO25" si="7297">UOM25*$C$25</f>
        <v>3.2493316706938835E+113</v>
      </c>
      <c r="UOP25" s="369"/>
      <c r="UOQ25" s="369">
        <f t="shared" ref="UOQ25" si="7298">UOO25*$C$25</f>
        <v>3.3630582791681694E+113</v>
      </c>
      <c r="UOR25" s="369"/>
      <c r="UOS25" s="369">
        <f t="shared" ref="UOS25" si="7299">UOQ25*$C$25</f>
        <v>3.4807653189390551E+113</v>
      </c>
      <c r="UOT25" s="369"/>
      <c r="UOU25" s="369">
        <f t="shared" ref="UOU25" si="7300">UOS25*$C$25</f>
        <v>3.6025921051019217E+113</v>
      </c>
      <c r="UOV25" s="369"/>
      <c r="UOW25" s="369">
        <f t="shared" ref="UOW25" si="7301">UOU25*$C$25</f>
        <v>3.7286828287804886E+113</v>
      </c>
      <c r="UOX25" s="369"/>
      <c r="UOY25" s="369">
        <f t="shared" ref="UOY25" si="7302">UOW25*$C$25</f>
        <v>3.8591867277878052E+113</v>
      </c>
      <c r="UOZ25" s="369"/>
      <c r="UPA25" s="369">
        <f t="shared" ref="UPA25" si="7303">UOY25*$C$25</f>
        <v>3.9942582632603782E+113</v>
      </c>
      <c r="UPB25" s="369"/>
      <c r="UPC25" s="369">
        <f t="shared" ref="UPC25" si="7304">UPA25*$C$25</f>
        <v>4.1340573024744908E+113</v>
      </c>
      <c r="UPD25" s="369"/>
      <c r="UPE25" s="369">
        <f t="shared" ref="UPE25" si="7305">UPC25*$C$25</f>
        <v>4.2787493080610975E+113</v>
      </c>
      <c r="UPF25" s="369"/>
      <c r="UPG25" s="369">
        <f t="shared" ref="UPG25" si="7306">UPE25*$C$25</f>
        <v>4.4285055338432356E+113</v>
      </c>
      <c r="UPH25" s="369"/>
      <c r="UPI25" s="369">
        <f t="shared" ref="UPI25" si="7307">UPG25*$C$25</f>
        <v>4.5835032275277485E+113</v>
      </c>
      <c r="UPJ25" s="369"/>
      <c r="UPK25" s="369">
        <f t="shared" ref="UPK25" si="7308">UPI25*$C$25</f>
        <v>4.7439258404912196E+113</v>
      </c>
      <c r="UPL25" s="369"/>
      <c r="UPM25" s="369">
        <f t="shared" ref="UPM25" si="7309">UPK25*$C$25</f>
        <v>4.9099632449084119E+113</v>
      </c>
      <c r="UPN25" s="369"/>
      <c r="UPO25" s="369">
        <f t="shared" ref="UPO25" si="7310">UPM25*$C$25</f>
        <v>5.081811958480206E+113</v>
      </c>
      <c r="UPP25" s="369"/>
      <c r="UPQ25" s="369">
        <f t="shared" ref="UPQ25" si="7311">UPO25*$C$25</f>
        <v>5.2596753770270132E+113</v>
      </c>
      <c r="UPR25" s="369"/>
      <c r="UPS25" s="369">
        <f t="shared" ref="UPS25" si="7312">UPQ25*$C$25</f>
        <v>5.4437640152229582E+113</v>
      </c>
      <c r="UPT25" s="369"/>
      <c r="UPU25" s="369">
        <f t="shared" ref="UPU25" si="7313">UPS25*$C$25</f>
        <v>5.6342957557557616E+113</v>
      </c>
      <c r="UPV25" s="369"/>
      <c r="UPW25" s="369">
        <f t="shared" ref="UPW25" si="7314">UPU25*$C$25</f>
        <v>5.8314961072072129E+113</v>
      </c>
      <c r="UPX25" s="369"/>
      <c r="UPY25" s="369">
        <f t="shared" ref="UPY25" si="7315">UPW25*$C$25</f>
        <v>6.0355984709594652E+113</v>
      </c>
      <c r="UPZ25" s="369"/>
      <c r="UQA25" s="369">
        <f t="shared" ref="UQA25" si="7316">UPY25*$C$25</f>
        <v>6.2468444174430463E+113</v>
      </c>
      <c r="UQB25" s="369"/>
      <c r="UQC25" s="369">
        <f t="shared" ref="UQC25" si="7317">UQA25*$C$25</f>
        <v>6.4654839720535528E+113</v>
      </c>
      <c r="UQD25" s="369"/>
      <c r="UQE25" s="369">
        <f t="shared" ref="UQE25" si="7318">UQC25*$C$25</f>
        <v>6.6917759110754262E+113</v>
      </c>
      <c r="UQF25" s="369"/>
      <c r="UQG25" s="369">
        <f t="shared" ref="UQG25" si="7319">UQE25*$C$25</f>
        <v>6.9259880679630661E+113</v>
      </c>
      <c r="UQH25" s="369"/>
      <c r="UQI25" s="369">
        <f t="shared" ref="UQI25" si="7320">UQG25*$C$25</f>
        <v>7.1683976503417731E+113</v>
      </c>
      <c r="UQJ25" s="369"/>
      <c r="UQK25" s="369">
        <f t="shared" ref="UQK25" si="7321">UQI25*$C$25</f>
        <v>7.4192915681037349E+113</v>
      </c>
      <c r="UQL25" s="369"/>
      <c r="UQM25" s="369">
        <f t="shared" ref="UQM25" si="7322">UQK25*$C$25</f>
        <v>7.6789667729873656E+113</v>
      </c>
      <c r="UQN25" s="369"/>
      <c r="UQO25" s="369">
        <f t="shared" ref="UQO25" si="7323">UQM25*$C$25</f>
        <v>7.9477306100419231E+113</v>
      </c>
      <c r="UQP25" s="369"/>
      <c r="UQQ25" s="369">
        <f t="shared" ref="UQQ25" si="7324">UQO25*$C$25</f>
        <v>8.2259011813933895E+113</v>
      </c>
      <c r="UQR25" s="369"/>
      <c r="UQS25" s="369">
        <f t="shared" ref="UQS25" si="7325">UQQ25*$C$25</f>
        <v>8.5138077227421579E+113</v>
      </c>
      <c r="UQT25" s="369"/>
      <c r="UQU25" s="369">
        <f t="shared" ref="UQU25" si="7326">UQS25*$C$25</f>
        <v>8.8117909930381332E+113</v>
      </c>
      <c r="UQV25" s="369"/>
      <c r="UQW25" s="369">
        <f t="shared" ref="UQW25" si="7327">UQU25*$C$25</f>
        <v>9.120203677794467E+113</v>
      </c>
      <c r="UQX25" s="369"/>
      <c r="UQY25" s="369">
        <f t="shared" ref="UQY25" si="7328">UQW25*$C$25</f>
        <v>9.4394108065172721E+113</v>
      </c>
      <c r="UQZ25" s="369"/>
      <c r="URA25" s="369">
        <f t="shared" ref="URA25" si="7329">UQY25*$C$25</f>
        <v>9.7697901847453756E+113</v>
      </c>
      <c r="URB25" s="369"/>
      <c r="URC25" s="369">
        <f t="shared" ref="URC25" si="7330">URA25*$C$25</f>
        <v>1.0111732841211463E+114</v>
      </c>
      <c r="URD25" s="369"/>
      <c r="URE25" s="369">
        <f t="shared" ref="URE25" si="7331">URC25*$C$25</f>
        <v>1.0465643490653863E+114</v>
      </c>
      <c r="URF25" s="369"/>
      <c r="URG25" s="369">
        <f t="shared" ref="URG25" si="7332">URE25*$C$25</f>
        <v>1.0831941012826748E+114</v>
      </c>
      <c r="URH25" s="369"/>
      <c r="URI25" s="369">
        <f t="shared" ref="URI25" si="7333">URG25*$C$25</f>
        <v>1.1211058948275683E+114</v>
      </c>
      <c r="URJ25" s="369"/>
      <c r="URK25" s="369">
        <f t="shared" ref="URK25" si="7334">URI25*$C$25</f>
        <v>1.160344601146533E+114</v>
      </c>
      <c r="URL25" s="369"/>
      <c r="URM25" s="369">
        <f t="shared" ref="URM25" si="7335">URK25*$C$25</f>
        <v>1.2009566621866617E+114</v>
      </c>
      <c r="URN25" s="369"/>
      <c r="URO25" s="369">
        <f t="shared" ref="URO25" si="7336">URM25*$C$25</f>
        <v>1.2429901453631948E+114</v>
      </c>
      <c r="URP25" s="369"/>
      <c r="URQ25" s="369">
        <f t="shared" ref="URQ25" si="7337">URO25*$C$25</f>
        <v>1.2864948004509065E+114</v>
      </c>
      <c r="URR25" s="369"/>
      <c r="URS25" s="369">
        <f t="shared" ref="URS25" si="7338">URQ25*$C$25</f>
        <v>1.3315221184666881E+114</v>
      </c>
      <c r="URT25" s="369"/>
      <c r="URU25" s="369">
        <f t="shared" ref="URU25" si="7339">URS25*$C$25</f>
        <v>1.378125392613022E+114</v>
      </c>
      <c r="URV25" s="369"/>
      <c r="URW25" s="369">
        <f t="shared" ref="URW25" si="7340">URU25*$C$25</f>
        <v>1.4263597813544777E+114</v>
      </c>
      <c r="URX25" s="369"/>
      <c r="URY25" s="369">
        <f t="shared" ref="URY25" si="7341">URW25*$C$25</f>
        <v>1.4762823737018842E+114</v>
      </c>
      <c r="URZ25" s="369"/>
      <c r="USA25" s="369">
        <f t="shared" ref="USA25" si="7342">URY25*$C$25</f>
        <v>1.5279522567814501E+114</v>
      </c>
      <c r="USB25" s="369"/>
      <c r="USC25" s="369">
        <f t="shared" ref="USC25" si="7343">USA25*$C$25</f>
        <v>1.5814305857688007E+114</v>
      </c>
      <c r="USD25" s="369"/>
      <c r="USE25" s="369">
        <f t="shared" ref="USE25" si="7344">USC25*$C$25</f>
        <v>1.6367806562707086E+114</v>
      </c>
      <c r="USF25" s="369"/>
      <c r="USG25" s="369">
        <f t="shared" ref="USG25" si="7345">USE25*$C$25</f>
        <v>1.6940679792401832E+114</v>
      </c>
      <c r="USH25" s="369"/>
      <c r="USI25" s="369">
        <f t="shared" ref="USI25" si="7346">USG25*$C$25</f>
        <v>1.7533603585135896E+114</v>
      </c>
      <c r="USJ25" s="369"/>
      <c r="USK25" s="369">
        <f t="shared" ref="USK25" si="7347">USI25*$C$25</f>
        <v>1.8147279710615651E+114</v>
      </c>
      <c r="USL25" s="369"/>
      <c r="USM25" s="369">
        <f t="shared" ref="USM25" si="7348">USK25*$C$25</f>
        <v>1.8782434500487196E+114</v>
      </c>
      <c r="USN25" s="369"/>
      <c r="USO25" s="369">
        <f t="shared" ref="USO25" si="7349">USM25*$C$25</f>
        <v>1.9439819708004247E+114</v>
      </c>
      <c r="USP25" s="369"/>
      <c r="USQ25" s="369">
        <f t="shared" ref="USQ25" si="7350">USO25*$C$25</f>
        <v>2.0120213397784394E+114</v>
      </c>
      <c r="USR25" s="369"/>
      <c r="USS25" s="369">
        <f t="shared" ref="USS25" si="7351">USQ25*$C$25</f>
        <v>2.0824420866706847E+114</v>
      </c>
      <c r="UST25" s="369"/>
      <c r="USU25" s="369">
        <f t="shared" ref="USU25" si="7352">USS25*$C$25</f>
        <v>2.1553275597041584E+114</v>
      </c>
      <c r="USV25" s="369"/>
      <c r="USW25" s="369">
        <f t="shared" ref="USW25" si="7353">USU25*$C$25</f>
        <v>2.2307640242938039E+114</v>
      </c>
      <c r="USX25" s="369"/>
      <c r="USY25" s="369">
        <f t="shared" ref="USY25" si="7354">USW25*$C$25</f>
        <v>2.3088407651440869E+114</v>
      </c>
      <c r="USZ25" s="369"/>
      <c r="UTA25" s="369">
        <f t="shared" ref="UTA25" si="7355">USY25*$C$25</f>
        <v>2.3896501919241297E+114</v>
      </c>
      <c r="UTB25" s="369"/>
      <c r="UTC25" s="369">
        <f t="shared" ref="UTC25" si="7356">UTA25*$C$25</f>
        <v>2.4732879486414738E+114</v>
      </c>
      <c r="UTD25" s="369"/>
      <c r="UTE25" s="369">
        <f t="shared" ref="UTE25" si="7357">UTC25*$C$25</f>
        <v>2.5598530268439254E+114</v>
      </c>
      <c r="UTF25" s="369"/>
      <c r="UTG25" s="369">
        <f t="shared" ref="UTG25" si="7358">UTE25*$C$25</f>
        <v>2.6494478827834629E+114</v>
      </c>
      <c r="UTH25" s="369"/>
      <c r="UTI25" s="369">
        <f t="shared" ref="UTI25" si="7359">UTG25*$C$25</f>
        <v>2.7421785586808841E+114</v>
      </c>
      <c r="UTJ25" s="369"/>
      <c r="UTK25" s="369">
        <f t="shared" ref="UTK25" si="7360">UTI25*$C$25</f>
        <v>2.8381548082347146E+114</v>
      </c>
      <c r="UTL25" s="369"/>
      <c r="UTM25" s="369">
        <f t="shared" ref="UTM25" si="7361">UTK25*$C$25</f>
        <v>2.9374902265229292E+114</v>
      </c>
      <c r="UTN25" s="369"/>
      <c r="UTO25" s="369">
        <f t="shared" ref="UTO25" si="7362">UTM25*$C$25</f>
        <v>3.0403023844512313E+114</v>
      </c>
      <c r="UTP25" s="369"/>
      <c r="UTQ25" s="369">
        <f t="shared" ref="UTQ25" si="7363">UTO25*$C$25</f>
        <v>3.1467129679070239E+114</v>
      </c>
      <c r="UTR25" s="369"/>
      <c r="UTS25" s="369">
        <f t="shared" ref="UTS25" si="7364">UTQ25*$C$25</f>
        <v>3.2568479217837694E+114</v>
      </c>
      <c r="UTT25" s="369"/>
      <c r="UTU25" s="369">
        <f t="shared" ref="UTU25" si="7365">UTS25*$C$25</f>
        <v>3.3708375990462009E+114</v>
      </c>
      <c r="UTV25" s="369"/>
      <c r="UTW25" s="369">
        <f t="shared" ref="UTW25" si="7366">UTU25*$C$25</f>
        <v>3.4888169150128177E+114</v>
      </c>
      <c r="UTX25" s="369"/>
      <c r="UTY25" s="369">
        <f t="shared" ref="UTY25" si="7367">UTW25*$C$25</f>
        <v>3.610925507038266E+114</v>
      </c>
      <c r="UTZ25" s="369"/>
      <c r="UUA25" s="369">
        <f t="shared" ref="UUA25" si="7368">UTY25*$C$25</f>
        <v>3.7373078997846051E+114</v>
      </c>
      <c r="UUB25" s="369"/>
      <c r="UUC25" s="369">
        <f t="shared" ref="UUC25" si="7369">UUA25*$C$25</f>
        <v>3.8681136762770658E+114</v>
      </c>
      <c r="UUD25" s="369"/>
      <c r="UUE25" s="369">
        <f t="shared" ref="UUE25" si="7370">UUC25*$C$25</f>
        <v>4.0034976549467626E+114</v>
      </c>
      <c r="UUF25" s="369"/>
      <c r="UUG25" s="369">
        <f t="shared" ref="UUG25" si="7371">UUE25*$C$25</f>
        <v>4.1436200728698992E+114</v>
      </c>
      <c r="UUH25" s="369"/>
      <c r="UUI25" s="369">
        <f t="shared" ref="UUI25" si="7372">UUG25*$C$25</f>
        <v>4.2886467754203454E+114</v>
      </c>
      <c r="UUJ25" s="369"/>
      <c r="UUK25" s="369">
        <f t="shared" ref="UUK25" si="7373">UUI25*$C$25</f>
        <v>4.4387494125600569E+114</v>
      </c>
      <c r="UUL25" s="369"/>
      <c r="UUM25" s="369">
        <f t="shared" ref="UUM25" si="7374">UUK25*$C$25</f>
        <v>4.5941056419996584E+114</v>
      </c>
      <c r="UUN25" s="369"/>
      <c r="UUO25" s="369">
        <f t="shared" ref="UUO25" si="7375">UUM25*$C$25</f>
        <v>4.754899339469646E+114</v>
      </c>
      <c r="UUP25" s="369"/>
      <c r="UUQ25" s="369">
        <f t="shared" ref="UUQ25" si="7376">UUO25*$C$25</f>
        <v>4.9213208163510833E+114</v>
      </c>
      <c r="UUR25" s="369"/>
      <c r="UUS25" s="369">
        <f t="shared" ref="UUS25" si="7377">UUQ25*$C$25</f>
        <v>5.0935670449233709E+114</v>
      </c>
      <c r="UUT25" s="369"/>
      <c r="UUU25" s="369">
        <f t="shared" ref="UUU25" si="7378">UUS25*$C$25</f>
        <v>5.2718418914956886E+114</v>
      </c>
      <c r="UUV25" s="369"/>
      <c r="UUW25" s="369">
        <f t="shared" ref="UUW25" si="7379">UUU25*$C$25</f>
        <v>5.456356357698037E+114</v>
      </c>
      <c r="UUX25" s="369"/>
      <c r="UUY25" s="369">
        <f t="shared" ref="UUY25" si="7380">UUW25*$C$25</f>
        <v>5.6473288302174677E+114</v>
      </c>
      <c r="UUZ25" s="369"/>
      <c r="UVA25" s="369">
        <f t="shared" ref="UVA25" si="7381">UUY25*$C$25</f>
        <v>5.8449853392750786E+114</v>
      </c>
      <c r="UVB25" s="369"/>
      <c r="UVC25" s="369">
        <f t="shared" ref="UVC25" si="7382">UVA25*$C$25</f>
        <v>6.0495598261497056E+114</v>
      </c>
      <c r="UVD25" s="369"/>
      <c r="UVE25" s="369">
        <f t="shared" ref="UVE25" si="7383">UVC25*$C$25</f>
        <v>6.2612944200649449E+114</v>
      </c>
      <c r="UVF25" s="369"/>
      <c r="UVG25" s="369">
        <f t="shared" ref="UVG25" si="7384">UVE25*$C$25</f>
        <v>6.4804397247672177E+114</v>
      </c>
      <c r="UVH25" s="369"/>
      <c r="UVI25" s="369">
        <f t="shared" ref="UVI25" si="7385">UVG25*$C$25</f>
        <v>6.7072551151340695E+114</v>
      </c>
      <c r="UVJ25" s="369"/>
      <c r="UVK25" s="369">
        <f t="shared" ref="UVK25" si="7386">UVI25*$C$25</f>
        <v>6.9420090441637608E+114</v>
      </c>
      <c r="UVL25" s="369"/>
      <c r="UVM25" s="369">
        <f t="shared" ref="UVM25" si="7387">UVK25*$C$25</f>
        <v>7.1849793607094919E+114</v>
      </c>
      <c r="UVN25" s="369"/>
      <c r="UVO25" s="369">
        <f t="shared" ref="UVO25" si="7388">UVM25*$C$25</f>
        <v>7.4364536383343239E+114</v>
      </c>
      <c r="UVP25" s="369"/>
      <c r="UVQ25" s="369">
        <f t="shared" ref="UVQ25" si="7389">UVO25*$C$25</f>
        <v>7.6967295156760249E+114</v>
      </c>
      <c r="UVR25" s="369"/>
      <c r="UVS25" s="369">
        <f t="shared" ref="UVS25" si="7390">UVQ25*$C$25</f>
        <v>7.9661150487246856E+114</v>
      </c>
      <c r="UVT25" s="369"/>
      <c r="UVU25" s="369">
        <f t="shared" ref="UVU25" si="7391">UVS25*$C$25</f>
        <v>8.2449290754300491E+114</v>
      </c>
      <c r="UVV25" s="369"/>
      <c r="UVW25" s="369">
        <f t="shared" ref="UVW25" si="7392">UVU25*$C$25</f>
        <v>8.5335015930701E+114</v>
      </c>
      <c r="UVX25" s="369"/>
      <c r="UVY25" s="369">
        <f t="shared" ref="UVY25" si="7393">UVW25*$C$25</f>
        <v>8.8321741488275532E+114</v>
      </c>
      <c r="UVZ25" s="369"/>
      <c r="UWA25" s="369">
        <f t="shared" ref="UWA25" si="7394">UVY25*$C$25</f>
        <v>9.1413002440365172E+114</v>
      </c>
      <c r="UWB25" s="369"/>
      <c r="UWC25" s="369">
        <f t="shared" ref="UWC25" si="7395">UWA25*$C$25</f>
        <v>9.4612457525777942E+114</v>
      </c>
      <c r="UWD25" s="369"/>
      <c r="UWE25" s="369">
        <f t="shared" ref="UWE25" si="7396">UWC25*$C$25</f>
        <v>9.7923893539180158E+114</v>
      </c>
      <c r="UWF25" s="369"/>
      <c r="UWG25" s="369">
        <f t="shared" ref="UWG25" si="7397">UWE25*$C$25</f>
        <v>1.0135122981305146E+115</v>
      </c>
      <c r="UWH25" s="369"/>
      <c r="UWI25" s="369">
        <f t="shared" ref="UWI25" si="7398">UWG25*$C$25</f>
        <v>1.0489852285650826E+115</v>
      </c>
      <c r="UWJ25" s="369"/>
      <c r="UWK25" s="369">
        <f t="shared" ref="UWK25" si="7399">UWI25*$C$25</f>
        <v>1.0856997115648605E+115</v>
      </c>
      <c r="UWL25" s="369"/>
      <c r="UWM25" s="369">
        <f t="shared" ref="UWM25" si="7400">UWK25*$C$25</f>
        <v>1.1236992014696305E+115</v>
      </c>
      <c r="UWN25" s="369"/>
      <c r="UWO25" s="369">
        <f t="shared" ref="UWO25" si="7401">UWM25*$C$25</f>
        <v>1.1630286735210674E+115</v>
      </c>
      <c r="UWP25" s="369"/>
      <c r="UWQ25" s="369">
        <f t="shared" ref="UWQ25" si="7402">UWO25*$C$25</f>
        <v>1.2037346770943047E+115</v>
      </c>
      <c r="UWR25" s="369"/>
      <c r="UWS25" s="369">
        <f t="shared" ref="UWS25" si="7403">UWQ25*$C$25</f>
        <v>1.2458653907926053E+115</v>
      </c>
      <c r="UWT25" s="369"/>
      <c r="UWU25" s="369">
        <f t="shared" ref="UWU25" si="7404">UWS25*$C$25</f>
        <v>1.2894706794703464E+115</v>
      </c>
      <c r="UWV25" s="369"/>
      <c r="UWW25" s="369">
        <f t="shared" ref="UWW25" si="7405">UWU25*$C$25</f>
        <v>1.3346021532518084E+115</v>
      </c>
      <c r="UWX25" s="369"/>
      <c r="UWY25" s="369">
        <f t="shared" ref="UWY25" si="7406">UWW25*$C$25</f>
        <v>1.3813132286156216E+115</v>
      </c>
      <c r="UWZ25" s="369"/>
      <c r="UXA25" s="369">
        <f t="shared" ref="UXA25" si="7407">UWY25*$C$25</f>
        <v>1.4296591916171683E+115</v>
      </c>
      <c r="UXB25" s="369"/>
      <c r="UXC25" s="369">
        <f t="shared" ref="UXC25" si="7408">UXA25*$C$25</f>
        <v>1.479697263323769E+115</v>
      </c>
      <c r="UXD25" s="369"/>
      <c r="UXE25" s="369">
        <f t="shared" ref="UXE25" si="7409">UXC25*$C$25</f>
        <v>1.5314866675401007E+115</v>
      </c>
      <c r="UXF25" s="369"/>
      <c r="UXG25" s="369">
        <f t="shared" ref="UXG25" si="7410">UXE25*$C$25</f>
        <v>1.5850887009040042E+115</v>
      </c>
      <c r="UXH25" s="369"/>
      <c r="UXI25" s="369">
        <f t="shared" ref="UXI25" si="7411">UXG25*$C$25</f>
        <v>1.6405668054356442E+115</v>
      </c>
      <c r="UXJ25" s="369"/>
      <c r="UXK25" s="369">
        <f t="shared" ref="UXK25" si="7412">UXI25*$C$25</f>
        <v>1.6979866436258916E+115</v>
      </c>
      <c r="UXL25" s="369"/>
      <c r="UXM25" s="369">
        <f t="shared" ref="UXM25" si="7413">UXK25*$C$25</f>
        <v>1.7574161761527977E+115</v>
      </c>
      <c r="UXN25" s="369"/>
      <c r="UXO25" s="369">
        <f t="shared" ref="UXO25" si="7414">UXM25*$C$25</f>
        <v>1.8189257423181454E+115</v>
      </c>
      <c r="UXP25" s="369"/>
      <c r="UXQ25" s="369">
        <f t="shared" ref="UXQ25" si="7415">UXO25*$C$25</f>
        <v>1.8825881432992803E+115</v>
      </c>
      <c r="UXR25" s="369"/>
      <c r="UXS25" s="369">
        <f t="shared" ref="UXS25" si="7416">UXQ25*$C$25</f>
        <v>1.9484787283147548E+115</v>
      </c>
      <c r="UXT25" s="369"/>
      <c r="UXU25" s="369">
        <f t="shared" ref="UXU25" si="7417">UXS25*$C$25</f>
        <v>2.016675483805771E+115</v>
      </c>
      <c r="UXV25" s="369"/>
      <c r="UXW25" s="369">
        <f t="shared" ref="UXW25" si="7418">UXU25*$C$25</f>
        <v>2.0872591257389728E+115</v>
      </c>
      <c r="UXX25" s="369"/>
      <c r="UXY25" s="369">
        <f t="shared" ref="UXY25" si="7419">UXW25*$C$25</f>
        <v>2.1603131951398365E+115</v>
      </c>
      <c r="UXZ25" s="369"/>
      <c r="UYA25" s="369">
        <f t="shared" ref="UYA25" si="7420">UXY25*$C$25</f>
        <v>2.2359241569697308E+115</v>
      </c>
      <c r="UYB25" s="369"/>
      <c r="UYC25" s="369">
        <f t="shared" ref="UYC25" si="7421">UYA25*$C$25</f>
        <v>2.3141815024636711E+115</v>
      </c>
      <c r="UYD25" s="369"/>
      <c r="UYE25" s="369">
        <f t="shared" ref="UYE25" si="7422">UYC25*$C$25</f>
        <v>2.3951778550498994E+115</v>
      </c>
      <c r="UYF25" s="369"/>
      <c r="UYG25" s="369">
        <f t="shared" ref="UYG25" si="7423">UYE25*$C$25</f>
        <v>2.4790090799766458E+115</v>
      </c>
      <c r="UYH25" s="369"/>
      <c r="UYI25" s="369">
        <f t="shared" ref="UYI25" si="7424">UYG25*$C$25</f>
        <v>2.5657743977758282E+115</v>
      </c>
      <c r="UYJ25" s="369"/>
      <c r="UYK25" s="369">
        <f t="shared" ref="UYK25" si="7425">UYI25*$C$25</f>
        <v>2.6555765016979822E+115</v>
      </c>
      <c r="UYL25" s="369"/>
      <c r="UYM25" s="369">
        <f t="shared" ref="UYM25" si="7426">UYK25*$C$25</f>
        <v>2.7485216792574115E+115</v>
      </c>
      <c r="UYN25" s="369"/>
      <c r="UYO25" s="369">
        <f t="shared" ref="UYO25" si="7427">UYM25*$C$25</f>
        <v>2.8447199380314207E+115</v>
      </c>
      <c r="UYP25" s="369"/>
      <c r="UYQ25" s="369">
        <f t="shared" ref="UYQ25" si="7428">UYO25*$C$25</f>
        <v>2.9442851358625202E+115</v>
      </c>
      <c r="UYR25" s="369"/>
      <c r="UYS25" s="369">
        <f t="shared" ref="UYS25" si="7429">UYQ25*$C$25</f>
        <v>3.0473351156177081E+115</v>
      </c>
      <c r="UYT25" s="369"/>
      <c r="UYU25" s="369">
        <f t="shared" ref="UYU25" si="7430">UYS25*$C$25</f>
        <v>3.1539918446643275E+115</v>
      </c>
      <c r="UYV25" s="369"/>
      <c r="UYW25" s="369">
        <f t="shared" ref="UYW25" si="7431">UYU25*$C$25</f>
        <v>3.2643815592275788E+115</v>
      </c>
      <c r="UYX25" s="369"/>
      <c r="UYY25" s="369">
        <f t="shared" ref="UYY25" si="7432">UYW25*$C$25</f>
        <v>3.3786349138005437E+115</v>
      </c>
      <c r="UYZ25" s="369"/>
      <c r="UZA25" s="369">
        <f t="shared" ref="UZA25" si="7433">UYY25*$C$25</f>
        <v>3.4968871357835624E+115</v>
      </c>
      <c r="UZB25" s="369"/>
      <c r="UZC25" s="369">
        <f t="shared" ref="UZC25" si="7434">UZA25*$C$25</f>
        <v>3.6192781855359866E+115</v>
      </c>
      <c r="UZD25" s="369"/>
      <c r="UZE25" s="369">
        <f t="shared" ref="UZE25" si="7435">UZC25*$C$25</f>
        <v>3.7459529220297459E+115</v>
      </c>
      <c r="UZF25" s="369"/>
      <c r="UZG25" s="369">
        <f t="shared" ref="UZG25" si="7436">UZE25*$C$25</f>
        <v>3.8770612743007868E+115</v>
      </c>
      <c r="UZH25" s="369"/>
      <c r="UZI25" s="369">
        <f t="shared" ref="UZI25" si="7437">UZG25*$C$25</f>
        <v>4.0127584189013137E+115</v>
      </c>
      <c r="UZJ25" s="369"/>
      <c r="UZK25" s="369">
        <f t="shared" ref="UZK25" si="7438">UZI25*$C$25</f>
        <v>4.1532049635628598E+115</v>
      </c>
      <c r="UZL25" s="369"/>
      <c r="UZM25" s="369">
        <f t="shared" ref="UZM25" si="7439">UZK25*$C$25</f>
        <v>4.2985671372875591E+115</v>
      </c>
      <c r="UZN25" s="369"/>
      <c r="UZO25" s="369">
        <f t="shared" ref="UZO25" si="7440">UZM25*$C$25</f>
        <v>4.449016987092623E+115</v>
      </c>
      <c r="UZP25" s="369"/>
      <c r="UZQ25" s="369">
        <f t="shared" ref="UZQ25" si="7441">UZO25*$C$25</f>
        <v>4.6047325816408645E+115</v>
      </c>
      <c r="UZR25" s="369"/>
      <c r="UZS25" s="369">
        <f t="shared" ref="UZS25" si="7442">UZQ25*$C$25</f>
        <v>4.7658982219982943E+115</v>
      </c>
      <c r="UZT25" s="369"/>
      <c r="UZU25" s="369">
        <f t="shared" ref="UZU25" si="7443">UZS25*$C$25</f>
        <v>4.9327046597682344E+115</v>
      </c>
      <c r="UZV25" s="369"/>
      <c r="UZW25" s="369">
        <f t="shared" ref="UZW25" si="7444">UZU25*$C$25</f>
        <v>5.1053493228601221E+115</v>
      </c>
      <c r="UZX25" s="369"/>
      <c r="UZY25" s="369">
        <f t="shared" ref="UZY25" si="7445">UZW25*$C$25</f>
        <v>5.2840365491602258E+115</v>
      </c>
      <c r="UZZ25" s="369"/>
      <c r="VAA25" s="369">
        <f t="shared" ref="VAA25" si="7446">UZY25*$C$25</f>
        <v>5.4689778283808333E+115</v>
      </c>
      <c r="VAB25" s="369"/>
      <c r="VAC25" s="369">
        <f t="shared" ref="VAC25" si="7447">VAA25*$C$25</f>
        <v>5.6603920523741621E+115</v>
      </c>
      <c r="VAD25" s="369"/>
      <c r="VAE25" s="369">
        <f t="shared" ref="VAE25" si="7448">VAC25*$C$25</f>
        <v>5.8585057742072575E+115</v>
      </c>
      <c r="VAF25" s="369"/>
      <c r="VAG25" s="369">
        <f t="shared" ref="VAG25" si="7449">VAE25*$C$25</f>
        <v>6.0635534763045112E+115</v>
      </c>
      <c r="VAH25" s="369"/>
      <c r="VAI25" s="369">
        <f t="shared" ref="VAI25" si="7450">VAG25*$C$25</f>
        <v>6.2757778479751689E+115</v>
      </c>
      <c r="VAJ25" s="369"/>
      <c r="VAK25" s="369">
        <f t="shared" ref="VAK25" si="7451">VAI25*$C$25</f>
        <v>6.4954300726542989E+115</v>
      </c>
      <c r="VAL25" s="369"/>
      <c r="VAM25" s="369">
        <f t="shared" ref="VAM25" si="7452">VAK25*$C$25</f>
        <v>6.7227701251971993E+115</v>
      </c>
      <c r="VAN25" s="369"/>
      <c r="VAO25" s="369">
        <f t="shared" ref="VAO25" si="7453">VAM25*$C$25</f>
        <v>6.9580670795791007E+115</v>
      </c>
      <c r="VAP25" s="369"/>
      <c r="VAQ25" s="369">
        <f t="shared" ref="VAQ25" si="7454">VAO25*$C$25</f>
        <v>7.2015994273643686E+115</v>
      </c>
      <c r="VAR25" s="369"/>
      <c r="VAS25" s="369">
        <f t="shared" ref="VAS25" si="7455">VAQ25*$C$25</f>
        <v>7.4536554073221212E+115</v>
      </c>
      <c r="VAT25" s="369"/>
      <c r="VAU25" s="369">
        <f t="shared" ref="VAU25" si="7456">VAS25*$C$25</f>
        <v>7.7145333465783948E+115</v>
      </c>
      <c r="VAV25" s="369"/>
      <c r="VAW25" s="369">
        <f t="shared" ref="VAW25" si="7457">VAU25*$C$25</f>
        <v>7.9845420137086373E+115</v>
      </c>
      <c r="VAX25" s="369"/>
      <c r="VAY25" s="369">
        <f t="shared" ref="VAY25" si="7458">VAW25*$C$25</f>
        <v>8.2640009841884382E+115</v>
      </c>
      <c r="VAZ25" s="369"/>
      <c r="VBA25" s="369">
        <f t="shared" ref="VBA25" si="7459">VAY25*$C$25</f>
        <v>8.5532410186350324E+115</v>
      </c>
      <c r="VBB25" s="369"/>
      <c r="VBC25" s="369">
        <f t="shared" ref="VBC25" si="7460">VBA25*$C$25</f>
        <v>8.8526044542872575E+115</v>
      </c>
      <c r="VBD25" s="369"/>
      <c r="VBE25" s="369">
        <f t="shared" ref="VBE25" si="7461">VBC25*$C$25</f>
        <v>9.1624456101873103E+115</v>
      </c>
      <c r="VBF25" s="369"/>
      <c r="VBG25" s="369">
        <f t="shared" ref="VBG25" si="7462">VBE25*$C$25</f>
        <v>9.4831312065438658E+115</v>
      </c>
      <c r="VBH25" s="369"/>
      <c r="VBI25" s="369">
        <f t="shared" ref="VBI25" si="7463">VBG25*$C$25</f>
        <v>9.8150407987729005E+115</v>
      </c>
      <c r="VBJ25" s="369"/>
      <c r="VBK25" s="369">
        <f t="shared" ref="VBK25" si="7464">VBI25*$C$25</f>
        <v>1.0158567226729951E+116</v>
      </c>
      <c r="VBL25" s="369"/>
      <c r="VBM25" s="369">
        <f t="shared" ref="VBM25" si="7465">VBK25*$C$25</f>
        <v>1.0514117079665499E+116</v>
      </c>
      <c r="VBN25" s="369"/>
      <c r="VBO25" s="369">
        <f t="shared" ref="VBO25" si="7466">VBM25*$C$25</f>
        <v>1.0882111177453791E+116</v>
      </c>
      <c r="VBP25" s="369"/>
      <c r="VBQ25" s="369">
        <f t="shared" ref="VBQ25" si="7467">VBO25*$C$25</f>
        <v>1.1262985068664672E+116</v>
      </c>
      <c r="VBR25" s="369"/>
      <c r="VBS25" s="369">
        <f t="shared" ref="VBS25" si="7468">VBQ25*$C$25</f>
        <v>1.1657189546067935E+116</v>
      </c>
      <c r="VBT25" s="369"/>
      <c r="VBU25" s="369">
        <f t="shared" ref="VBU25" si="7469">VBS25*$C$25</f>
        <v>1.2065191180180311E+116</v>
      </c>
      <c r="VBV25" s="369"/>
      <c r="VBW25" s="369">
        <f t="shared" ref="VBW25" si="7470">VBU25*$C$25</f>
        <v>1.2487472871486621E+116</v>
      </c>
      <c r="VBX25" s="369"/>
      <c r="VBY25" s="369">
        <f t="shared" ref="VBY25" si="7471">VBW25*$C$25</f>
        <v>1.2924534421988651E+116</v>
      </c>
      <c r="VBZ25" s="369"/>
      <c r="VCA25" s="369">
        <f t="shared" ref="VCA25" si="7472">VBY25*$C$25</f>
        <v>1.3376893126758253E+116</v>
      </c>
      <c r="VCB25" s="369"/>
      <c r="VCC25" s="369">
        <f t="shared" ref="VCC25" si="7473">VCA25*$C$25</f>
        <v>1.3845084386194791E+116</v>
      </c>
      <c r="VCD25" s="369"/>
      <c r="VCE25" s="369">
        <f t="shared" ref="VCE25" si="7474">VCC25*$C$25</f>
        <v>1.4329662339711608E+116</v>
      </c>
      <c r="VCF25" s="369"/>
      <c r="VCG25" s="369">
        <f t="shared" ref="VCG25" si="7475">VCE25*$C$25</f>
        <v>1.4831200521601514E+116</v>
      </c>
      <c r="VCH25" s="369"/>
      <c r="VCI25" s="369">
        <f t="shared" ref="VCI25" si="7476">VCG25*$C$25</f>
        <v>1.5350292539857566E+116</v>
      </c>
      <c r="VCJ25" s="369"/>
      <c r="VCK25" s="369">
        <f t="shared" ref="VCK25" si="7477">VCI25*$C$25</f>
        <v>1.5887552778752578E+116</v>
      </c>
      <c r="VCL25" s="369"/>
      <c r="VCM25" s="369">
        <f t="shared" ref="VCM25" si="7478">VCK25*$C$25</f>
        <v>1.6443617126008917E+116</v>
      </c>
      <c r="VCN25" s="369"/>
      <c r="VCO25" s="369">
        <f t="shared" ref="VCO25" si="7479">VCM25*$C$25</f>
        <v>1.701914372541923E+116</v>
      </c>
      <c r="VCP25" s="369"/>
      <c r="VCQ25" s="369">
        <f t="shared" ref="VCQ25" si="7480">VCO25*$C$25</f>
        <v>1.7614813755808901E+116</v>
      </c>
      <c r="VCR25" s="369"/>
      <c r="VCS25" s="369">
        <f t="shared" ref="VCS25" si="7481">VCQ25*$C$25</f>
        <v>1.8231332237262211E+116</v>
      </c>
      <c r="VCT25" s="369"/>
      <c r="VCU25" s="369">
        <f t="shared" ref="VCU25" si="7482">VCS25*$C$25</f>
        <v>1.8869428865566385E+116</v>
      </c>
      <c r="VCV25" s="369"/>
      <c r="VCW25" s="369">
        <f t="shared" ref="VCW25" si="7483">VCU25*$C$25</f>
        <v>1.9529858875861207E+116</v>
      </c>
      <c r="VCX25" s="369"/>
      <c r="VCY25" s="369">
        <f t="shared" ref="VCY25" si="7484">VCW25*$C$25</f>
        <v>2.0213403936516348E+116</v>
      </c>
      <c r="VCZ25" s="369"/>
      <c r="VDA25" s="369">
        <f t="shared" ref="VDA25" si="7485">VCY25*$C$25</f>
        <v>2.0920873074294417E+116</v>
      </c>
      <c r="VDB25" s="369"/>
      <c r="VDC25" s="369">
        <f t="shared" ref="VDC25" si="7486">VDA25*$C$25</f>
        <v>2.165310363189472E+116</v>
      </c>
      <c r="VDD25" s="369"/>
      <c r="VDE25" s="369">
        <f t="shared" ref="VDE25" si="7487">VDC25*$C$25</f>
        <v>2.2410962259011032E+116</v>
      </c>
      <c r="VDF25" s="369"/>
      <c r="VDG25" s="369">
        <f t="shared" ref="VDG25" si="7488">VDE25*$C$25</f>
        <v>2.3195345938076416E+116</v>
      </c>
      <c r="VDH25" s="369"/>
      <c r="VDI25" s="369">
        <f t="shared" ref="VDI25" si="7489">VDG25*$C$25</f>
        <v>2.4007183045909087E+116</v>
      </c>
      <c r="VDJ25" s="369"/>
      <c r="VDK25" s="369">
        <f t="shared" ref="VDK25" si="7490">VDI25*$C$25</f>
        <v>2.4847434452515904E+116</v>
      </c>
      <c r="VDL25" s="369"/>
      <c r="VDM25" s="369">
        <f t="shared" ref="VDM25" si="7491">VDK25*$C$25</f>
        <v>2.5717094658353959E+116</v>
      </c>
      <c r="VDN25" s="369"/>
      <c r="VDO25" s="369">
        <f t="shared" ref="VDO25" si="7492">VDM25*$C$25</f>
        <v>2.6617192971396344E+116</v>
      </c>
      <c r="VDP25" s="369"/>
      <c r="VDQ25" s="369">
        <f t="shared" ref="VDQ25" si="7493">VDO25*$C$25</f>
        <v>2.7548794725395213E+116</v>
      </c>
      <c r="VDR25" s="369"/>
      <c r="VDS25" s="369">
        <f t="shared" ref="VDS25" si="7494">VDQ25*$C$25</f>
        <v>2.8513002540784043E+116</v>
      </c>
      <c r="VDT25" s="369"/>
      <c r="VDU25" s="369">
        <f t="shared" ref="VDU25" si="7495">VDS25*$C$25</f>
        <v>2.9510957629711482E+116</v>
      </c>
      <c r="VDV25" s="369"/>
      <c r="VDW25" s="369">
        <f t="shared" ref="VDW25" si="7496">VDU25*$C$25</f>
        <v>3.0543841146751382E+116</v>
      </c>
      <c r="VDX25" s="369"/>
      <c r="VDY25" s="369">
        <f t="shared" ref="VDY25" si="7497">VDW25*$C$25</f>
        <v>3.1612875586887677E+116</v>
      </c>
      <c r="VDZ25" s="369"/>
      <c r="VEA25" s="369">
        <f t="shared" ref="VEA25" si="7498">VDY25*$C$25</f>
        <v>3.2719326232428747E+116</v>
      </c>
      <c r="VEB25" s="369"/>
      <c r="VEC25" s="369">
        <f t="shared" ref="VEC25" si="7499">VEA25*$C$25</f>
        <v>3.3864502650563747E+116</v>
      </c>
      <c r="VED25" s="369"/>
      <c r="VEE25" s="369">
        <f t="shared" ref="VEE25" si="7500">VEC25*$C$25</f>
        <v>3.5049760243333478E+116</v>
      </c>
      <c r="VEF25" s="369"/>
      <c r="VEG25" s="369">
        <f t="shared" ref="VEG25" si="7501">VEE25*$C$25</f>
        <v>3.6276501851850146E+116</v>
      </c>
      <c r="VEH25" s="369"/>
      <c r="VEI25" s="369">
        <f t="shared" ref="VEI25" si="7502">VEG25*$C$25</f>
        <v>3.7546179416664901E+116</v>
      </c>
      <c r="VEJ25" s="369"/>
      <c r="VEK25" s="369">
        <f t="shared" ref="VEK25" si="7503">VEI25*$C$25</f>
        <v>3.8860295696248169E+116</v>
      </c>
      <c r="VEL25" s="369"/>
      <c r="VEM25" s="369">
        <f t="shared" ref="VEM25" si="7504">VEK25*$C$25</f>
        <v>4.0220406045616853E+116</v>
      </c>
      <c r="VEN25" s="369"/>
      <c r="VEO25" s="369">
        <f t="shared" ref="VEO25" si="7505">VEM25*$C$25</f>
        <v>4.162812025721344E+116</v>
      </c>
      <c r="VEP25" s="369"/>
      <c r="VEQ25" s="369">
        <f t="shared" ref="VEQ25" si="7506">VEO25*$C$25</f>
        <v>4.3085104466215909E+116</v>
      </c>
      <c r="VER25" s="369"/>
      <c r="VES25" s="369">
        <f t="shared" ref="VES25" si="7507">VEQ25*$C$25</f>
        <v>4.4593083122533463E+116</v>
      </c>
      <c r="VET25" s="369"/>
      <c r="VEU25" s="369">
        <f t="shared" ref="VEU25" si="7508">VES25*$C$25</f>
        <v>4.6153841031822131E+116</v>
      </c>
      <c r="VEV25" s="369"/>
      <c r="VEW25" s="369">
        <f t="shared" ref="VEW25" si="7509">VEU25*$C$25</f>
        <v>4.7769225467935898E+116</v>
      </c>
      <c r="VEX25" s="369"/>
      <c r="VEY25" s="369">
        <f t="shared" ref="VEY25" si="7510">VEW25*$C$25</f>
        <v>4.9441148359313651E+116</v>
      </c>
      <c r="VEZ25" s="369"/>
      <c r="VFA25" s="369">
        <f t="shared" ref="VFA25" si="7511">VEY25*$C$25</f>
        <v>5.1171588551889623E+116</v>
      </c>
      <c r="VFB25" s="369"/>
      <c r="VFC25" s="369">
        <f t="shared" ref="VFC25" si="7512">VFA25*$C$25</f>
        <v>5.2962594151205758E+116</v>
      </c>
      <c r="VFD25" s="369"/>
      <c r="VFE25" s="369">
        <f t="shared" ref="VFE25" si="7513">VFC25*$C$25</f>
        <v>5.4816284946497953E+116</v>
      </c>
      <c r="VFF25" s="369"/>
      <c r="VFG25" s="369">
        <f t="shared" ref="VFG25" si="7514">VFE25*$C$25</f>
        <v>5.6734854919625375E+116</v>
      </c>
      <c r="VFH25" s="369"/>
      <c r="VFI25" s="369">
        <f t="shared" ref="VFI25" si="7515">VFG25*$C$25</f>
        <v>5.8720574841812262E+116</v>
      </c>
      <c r="VFJ25" s="369"/>
      <c r="VFK25" s="369">
        <f t="shared" ref="VFK25" si="7516">VFI25*$C$25</f>
        <v>6.0775794961275685E+116</v>
      </c>
      <c r="VFL25" s="369"/>
      <c r="VFM25" s="369">
        <f t="shared" ref="VFM25" si="7517">VFK25*$C$25</f>
        <v>6.2902947784920332E+116</v>
      </c>
      <c r="VFN25" s="369"/>
      <c r="VFO25" s="369">
        <f t="shared" ref="VFO25" si="7518">VFM25*$C$25</f>
        <v>6.5104550957392535E+116</v>
      </c>
      <c r="VFP25" s="369"/>
      <c r="VFQ25" s="369">
        <f t="shared" ref="VFQ25" si="7519">VFO25*$C$25</f>
        <v>6.7383210240901268E+116</v>
      </c>
      <c r="VFR25" s="369"/>
      <c r="VFS25" s="369">
        <f t="shared" ref="VFS25" si="7520">VFQ25*$C$25</f>
        <v>6.9741622599332801E+116</v>
      </c>
      <c r="VFT25" s="369"/>
      <c r="VFU25" s="369">
        <f t="shared" ref="VFU25" si="7521">VFS25*$C$25</f>
        <v>7.2182579390309449E+116</v>
      </c>
      <c r="VFV25" s="369"/>
      <c r="VFW25" s="369">
        <f t="shared" ref="VFW25" si="7522">VFU25*$C$25</f>
        <v>7.4708969668970277E+116</v>
      </c>
      <c r="VFX25" s="369"/>
      <c r="VFY25" s="369">
        <f t="shared" ref="VFY25" si="7523">VFW25*$C$25</f>
        <v>7.7323783607384238E+116</v>
      </c>
      <c r="VFZ25" s="369"/>
      <c r="VGA25" s="369">
        <f t="shared" ref="VGA25" si="7524">VFY25*$C$25</f>
        <v>8.0030116033642674E+116</v>
      </c>
      <c r="VGB25" s="369"/>
      <c r="VGC25" s="369">
        <f t="shared" ref="VGC25" si="7525">VGA25*$C$25</f>
        <v>8.2831170094820156E+116</v>
      </c>
      <c r="VGD25" s="369"/>
      <c r="VGE25" s="369">
        <f t="shared" ref="VGE25" si="7526">VGC25*$C$25</f>
        <v>8.5730261048138849E+116</v>
      </c>
      <c r="VGF25" s="369"/>
      <c r="VGG25" s="369">
        <f t="shared" ref="VGG25" si="7527">VGE25*$C$25</f>
        <v>8.8730820184823702E+116</v>
      </c>
      <c r="VGH25" s="369"/>
      <c r="VGI25" s="369">
        <f t="shared" ref="VGI25" si="7528">VGG25*$C$25</f>
        <v>9.183639889129252E+116</v>
      </c>
      <c r="VGJ25" s="369"/>
      <c r="VGK25" s="369">
        <f t="shared" ref="VGK25" si="7529">VGI25*$C$25</f>
        <v>9.5050672852487757E+116</v>
      </c>
      <c r="VGL25" s="369"/>
      <c r="VGM25" s="369">
        <f t="shared" ref="VGM25" si="7530">VGK25*$C$25</f>
        <v>9.8377446402324818E+116</v>
      </c>
      <c r="VGN25" s="369"/>
      <c r="VGO25" s="369">
        <f t="shared" ref="VGO25" si="7531">VGM25*$C$25</f>
        <v>1.0182065702640619E+117</v>
      </c>
      <c r="VGP25" s="369"/>
      <c r="VGQ25" s="369">
        <f t="shared" ref="VGQ25" si="7532">VGO25*$C$25</f>
        <v>1.0538438002233039E+117</v>
      </c>
      <c r="VGR25" s="369"/>
      <c r="VGS25" s="369">
        <f t="shared" ref="VGS25" si="7533">VGQ25*$C$25</f>
        <v>1.0907283332311194E+117</v>
      </c>
      <c r="VGT25" s="369"/>
      <c r="VGU25" s="369">
        <f t="shared" ref="VGU25" si="7534">VGS25*$C$25</f>
        <v>1.1289038248942086E+117</v>
      </c>
      <c r="VGV25" s="369"/>
      <c r="VGW25" s="369">
        <f t="shared" ref="VGW25" si="7535">VGU25*$C$25</f>
        <v>1.1684154587655058E+117</v>
      </c>
      <c r="VGX25" s="369"/>
      <c r="VGY25" s="369">
        <f t="shared" ref="VGY25" si="7536">VGW25*$C$25</f>
        <v>1.2093099998222984E+117</v>
      </c>
      <c r="VGZ25" s="369"/>
      <c r="VHA25" s="369">
        <f t="shared" ref="VHA25" si="7537">VGY25*$C$25</f>
        <v>1.2516358498160787E+117</v>
      </c>
      <c r="VHB25" s="369"/>
      <c r="VHC25" s="369">
        <f t="shared" ref="VHC25" si="7538">VHA25*$C$25</f>
        <v>1.2954431045596413E+117</v>
      </c>
      <c r="VHD25" s="369"/>
      <c r="VHE25" s="369">
        <f t="shared" ref="VHE25" si="7539">VHC25*$C$25</f>
        <v>1.3407836132192288E+117</v>
      </c>
      <c r="VHF25" s="369"/>
      <c r="VHG25" s="369">
        <f t="shared" ref="VHG25" si="7540">VHE25*$C$25</f>
        <v>1.3877110396819017E+117</v>
      </c>
      <c r="VHH25" s="369"/>
      <c r="VHI25" s="369">
        <f t="shared" ref="VHI25" si="7541">VHG25*$C$25</f>
        <v>1.4362809260707682E+117</v>
      </c>
      <c r="VHJ25" s="369"/>
      <c r="VHK25" s="369">
        <f t="shared" ref="VHK25" si="7542">VHI25*$C$25</f>
        <v>1.4865507584832451E+117</v>
      </c>
      <c r="VHL25" s="369"/>
      <c r="VHM25" s="369">
        <f t="shared" ref="VHM25" si="7543">VHK25*$C$25</f>
        <v>1.5385800350301587E+117</v>
      </c>
      <c r="VHN25" s="369"/>
      <c r="VHO25" s="369">
        <f t="shared" ref="VHO25" si="7544">VHM25*$C$25</f>
        <v>1.5924303362562141E+117</v>
      </c>
      <c r="VHP25" s="369"/>
      <c r="VHQ25" s="369">
        <f t="shared" ref="VHQ25" si="7545">VHO25*$C$25</f>
        <v>1.6481653980251815E+117</v>
      </c>
      <c r="VHR25" s="369"/>
      <c r="VHS25" s="369">
        <f t="shared" ref="VHS25" si="7546">VHQ25*$C$25</f>
        <v>1.7058511869560628E+117</v>
      </c>
      <c r="VHT25" s="369"/>
      <c r="VHU25" s="369">
        <f t="shared" ref="VHU25" si="7547">VHS25*$C$25</f>
        <v>1.7655559784995247E+117</v>
      </c>
      <c r="VHV25" s="369"/>
      <c r="VHW25" s="369">
        <f t="shared" ref="VHW25" si="7548">VHU25*$C$25</f>
        <v>1.8273504377470081E+117</v>
      </c>
      <c r="VHX25" s="369"/>
      <c r="VHY25" s="369">
        <f t="shared" ref="VHY25" si="7549">VHW25*$C$25</f>
        <v>1.8913077030681531E+117</v>
      </c>
      <c r="VHZ25" s="369"/>
      <c r="VIA25" s="369">
        <f t="shared" ref="VIA25" si="7550">VHY25*$C$25</f>
        <v>1.9575034726755384E+117</v>
      </c>
      <c r="VIB25" s="369"/>
      <c r="VIC25" s="369">
        <f t="shared" ref="VIC25" si="7551">VIA25*$C$25</f>
        <v>2.026016094219182E+117</v>
      </c>
      <c r="VID25" s="369"/>
      <c r="VIE25" s="369">
        <f t="shared" ref="VIE25" si="7552">VIC25*$C$25</f>
        <v>2.0969266575168533E+117</v>
      </c>
      <c r="VIF25" s="369"/>
      <c r="VIG25" s="369">
        <f t="shared" ref="VIG25" si="7553">VIE25*$C$25</f>
        <v>2.1703190905299431E+117</v>
      </c>
      <c r="VIH25" s="369"/>
      <c r="VII25" s="369">
        <f t="shared" ref="VII25" si="7554">VIG25*$C$25</f>
        <v>2.2462802586984908E+117</v>
      </c>
      <c r="VIJ25" s="369"/>
      <c r="VIK25" s="369">
        <f t="shared" ref="VIK25" si="7555">VII25*$C$25</f>
        <v>2.3249000677529376E+117</v>
      </c>
      <c r="VIL25" s="369"/>
      <c r="VIM25" s="369">
        <f t="shared" ref="VIM25" si="7556">VIK25*$C$25</f>
        <v>2.4062715701242902E+117</v>
      </c>
      <c r="VIN25" s="369"/>
      <c r="VIO25" s="369">
        <f t="shared" ref="VIO25" si="7557">VIM25*$C$25</f>
        <v>2.49049107507864E+117</v>
      </c>
      <c r="VIP25" s="369"/>
      <c r="VIQ25" s="369">
        <f t="shared" ref="VIQ25" si="7558">VIO25*$C$25</f>
        <v>2.5776582627063921E+117</v>
      </c>
      <c r="VIR25" s="369"/>
      <c r="VIS25" s="369">
        <f t="shared" ref="VIS25" si="7559">VIQ25*$C$25</f>
        <v>2.6678763019011157E+117</v>
      </c>
      <c r="VIT25" s="369"/>
      <c r="VIU25" s="369">
        <f t="shared" ref="VIU25" si="7560">VIS25*$C$25</f>
        <v>2.7612519724676545E+117</v>
      </c>
      <c r="VIV25" s="369"/>
      <c r="VIW25" s="369">
        <f t="shared" ref="VIW25" si="7561">VIU25*$C$25</f>
        <v>2.8578957915040221E+117</v>
      </c>
      <c r="VIX25" s="369"/>
      <c r="VIY25" s="369">
        <f t="shared" ref="VIY25" si="7562">VIW25*$C$25</f>
        <v>2.9579221442066628E+117</v>
      </c>
      <c r="VIZ25" s="369"/>
      <c r="VJA25" s="369">
        <f t="shared" ref="VJA25" si="7563">VIY25*$C$25</f>
        <v>3.0614494192538958E+117</v>
      </c>
      <c r="VJB25" s="369"/>
      <c r="VJC25" s="369">
        <f t="shared" ref="VJC25" si="7564">VJA25*$C$25</f>
        <v>3.168600148927782E+117</v>
      </c>
      <c r="VJD25" s="369"/>
      <c r="VJE25" s="369">
        <f t="shared" ref="VJE25" si="7565">VJC25*$C$25</f>
        <v>3.279501154140254E+117</v>
      </c>
      <c r="VJF25" s="369"/>
      <c r="VJG25" s="369">
        <f t="shared" ref="VJG25" si="7566">VJE25*$C$25</f>
        <v>3.3942836945351626E+117</v>
      </c>
      <c r="VJH25" s="369"/>
      <c r="VJI25" s="369">
        <f t="shared" ref="VJI25" si="7567">VJG25*$C$25</f>
        <v>3.5130836238438932E+117</v>
      </c>
      <c r="VJJ25" s="369"/>
      <c r="VJK25" s="369">
        <f t="shared" ref="VJK25" si="7568">VJI25*$C$25</f>
        <v>3.6360415506784292E+117</v>
      </c>
      <c r="VJL25" s="369"/>
      <c r="VJM25" s="369">
        <f t="shared" ref="VJM25" si="7569">VJK25*$C$25</f>
        <v>3.763303004952174E+117</v>
      </c>
      <c r="VJN25" s="369"/>
      <c r="VJO25" s="369">
        <f t="shared" ref="VJO25" si="7570">VJM25*$C$25</f>
        <v>3.8950186101254999E+117</v>
      </c>
      <c r="VJP25" s="369"/>
      <c r="VJQ25" s="369">
        <f t="shared" ref="VJQ25" si="7571">VJO25*$C$25</f>
        <v>4.0313442614798919E+117</v>
      </c>
      <c r="VJR25" s="369"/>
      <c r="VJS25" s="369">
        <f t="shared" ref="VJS25" si="7572">VJQ25*$C$25</f>
        <v>4.172441310631688E+117</v>
      </c>
      <c r="VJT25" s="369"/>
      <c r="VJU25" s="369">
        <f t="shared" ref="VJU25" si="7573">VJS25*$C$25</f>
        <v>4.3184767565037969E+117</v>
      </c>
      <c r="VJV25" s="369"/>
      <c r="VJW25" s="369">
        <f t="shared" ref="VJW25" si="7574">VJU25*$C$25</f>
        <v>4.4696234429814297E+117</v>
      </c>
      <c r="VJX25" s="369"/>
      <c r="VJY25" s="369">
        <f t="shared" ref="VJY25" si="7575">VJW25*$C$25</f>
        <v>4.6260602634857795E+117</v>
      </c>
      <c r="VJZ25" s="369"/>
      <c r="VKA25" s="369">
        <f t="shared" ref="VKA25" si="7576">VJY25*$C$25</f>
        <v>4.7879723727077816E+117</v>
      </c>
      <c r="VKB25" s="369"/>
      <c r="VKC25" s="369">
        <f t="shared" ref="VKC25" si="7577">VKA25*$C$25</f>
        <v>4.9555514057525537E+117</v>
      </c>
      <c r="VKD25" s="369"/>
      <c r="VKE25" s="369">
        <f t="shared" ref="VKE25" si="7578">VKC25*$C$25</f>
        <v>5.1289957049538922E+117</v>
      </c>
      <c r="VKF25" s="369"/>
      <c r="VKG25" s="369">
        <f t="shared" ref="VKG25" si="7579">VKE25*$C$25</f>
        <v>5.3085105546272782E+117</v>
      </c>
      <c r="VKH25" s="369"/>
      <c r="VKI25" s="369">
        <f t="shared" ref="VKI25" si="7580">VKG25*$C$25</f>
        <v>5.4943084240392321E+117</v>
      </c>
      <c r="VKJ25" s="369"/>
      <c r="VKK25" s="369">
        <f t="shared" ref="VKK25" si="7581">VKI25*$C$25</f>
        <v>5.6866092188806044E+117</v>
      </c>
      <c r="VKL25" s="369"/>
      <c r="VKM25" s="369">
        <f t="shared" ref="VKM25" si="7582">VKK25*$C$25</f>
        <v>5.8856405415414249E+117</v>
      </c>
      <c r="VKN25" s="369"/>
      <c r="VKO25" s="369">
        <f t="shared" ref="VKO25" si="7583">VKM25*$C$25</f>
        <v>6.0916379604953739E+117</v>
      </c>
      <c r="VKP25" s="369"/>
      <c r="VKQ25" s="369">
        <f t="shared" ref="VKQ25" si="7584">VKO25*$C$25</f>
        <v>6.3048452891127113E+117</v>
      </c>
      <c r="VKR25" s="369"/>
      <c r="VKS25" s="369">
        <f t="shared" ref="VKS25" si="7585">VKQ25*$C$25</f>
        <v>6.5255148742316563E+117</v>
      </c>
      <c r="VKT25" s="369"/>
      <c r="VKU25" s="369">
        <f t="shared" ref="VKU25" si="7586">VKS25*$C$25</f>
        <v>6.7539078948297635E+117</v>
      </c>
      <c r="VKV25" s="369"/>
      <c r="VKW25" s="369">
        <f t="shared" ref="VKW25" si="7587">VKU25*$C$25</f>
        <v>6.990294671148805E+117</v>
      </c>
      <c r="VKX25" s="369"/>
      <c r="VKY25" s="369">
        <f t="shared" ref="VKY25" si="7588">VKW25*$C$25</f>
        <v>7.2349549846390123E+117</v>
      </c>
      <c r="VKZ25" s="369"/>
      <c r="VLA25" s="369">
        <f t="shared" ref="VLA25" si="7589">VKY25*$C$25</f>
        <v>7.4881784091013768E+117</v>
      </c>
      <c r="VLB25" s="369"/>
      <c r="VLC25" s="369">
        <f t="shared" ref="VLC25" si="7590">VLA25*$C$25</f>
        <v>7.7502646534199246E+117</v>
      </c>
      <c r="VLD25" s="369"/>
      <c r="VLE25" s="369">
        <f t="shared" ref="VLE25" si="7591">VLC25*$C$25</f>
        <v>8.0215239162896213E+117</v>
      </c>
      <c r="VLF25" s="369"/>
      <c r="VLG25" s="369">
        <f t="shared" ref="VLG25" si="7592">VLE25*$C$25</f>
        <v>8.3022772533597572E+117</v>
      </c>
      <c r="VLH25" s="369"/>
      <c r="VLI25" s="369">
        <f t="shared" ref="VLI25" si="7593">VLG25*$C$25</f>
        <v>8.592856957227348E+117</v>
      </c>
      <c r="VLJ25" s="369"/>
      <c r="VLK25" s="369">
        <f t="shared" ref="VLK25" si="7594">VLI25*$C$25</f>
        <v>8.8936069507303046E+117</v>
      </c>
      <c r="VLL25" s="369"/>
      <c r="VLM25" s="369">
        <f t="shared" ref="VLM25" si="7595">VLK25*$C$25</f>
        <v>9.2048831940058649E+117</v>
      </c>
      <c r="VLN25" s="369"/>
      <c r="VLO25" s="369">
        <f t="shared" ref="VLO25" si="7596">VLM25*$C$25</f>
        <v>9.5270541057960699E+117</v>
      </c>
      <c r="VLP25" s="369"/>
      <c r="VLQ25" s="369">
        <f t="shared" ref="VLQ25" si="7597">VLO25*$C$25</f>
        <v>9.8605009994989315E+117</v>
      </c>
      <c r="VLR25" s="369"/>
      <c r="VLS25" s="369">
        <f t="shared" ref="VLS25" si="7598">VLQ25*$C$25</f>
        <v>1.0205618534481394E+118</v>
      </c>
      <c r="VLT25" s="369"/>
      <c r="VLU25" s="369">
        <f t="shared" ref="VLU25" si="7599">VLS25*$C$25</f>
        <v>1.0562815183188243E+118</v>
      </c>
      <c r="VLV25" s="369"/>
      <c r="VLW25" s="369">
        <f t="shared" ref="VLW25" si="7600">VLU25*$C$25</f>
        <v>1.093251371459983E+118</v>
      </c>
      <c r="VLX25" s="369"/>
      <c r="VLY25" s="369">
        <f t="shared" ref="VLY25" si="7601">VLW25*$C$25</f>
        <v>1.1315151694610823E+118</v>
      </c>
      <c r="VLZ25" s="369"/>
      <c r="VMA25" s="369">
        <f t="shared" ref="VMA25" si="7602">VLY25*$C$25</f>
        <v>1.17111820039222E+118</v>
      </c>
      <c r="VMB25" s="369"/>
      <c r="VMC25" s="369">
        <f t="shared" ref="VMC25" si="7603">VMA25*$C$25</f>
        <v>1.2121073374059476E+118</v>
      </c>
      <c r="VMD25" s="369"/>
      <c r="VME25" s="369">
        <f t="shared" ref="VME25" si="7604">VMC25*$C$25</f>
        <v>1.2545310942151557E+118</v>
      </c>
      <c r="VMF25" s="369"/>
      <c r="VMG25" s="369">
        <f t="shared" ref="VMG25" si="7605">VME25*$C$25</f>
        <v>1.298439682512686E+118</v>
      </c>
      <c r="VMH25" s="369"/>
      <c r="VMI25" s="369">
        <f t="shared" ref="VMI25" si="7606">VMG25*$C$25</f>
        <v>1.34388507140063E+118</v>
      </c>
      <c r="VMJ25" s="369"/>
      <c r="VMK25" s="369">
        <f t="shared" ref="VMK25" si="7607">VMI25*$C$25</f>
        <v>1.3909210488996519E+118</v>
      </c>
      <c r="VML25" s="369"/>
      <c r="VMM25" s="369">
        <f t="shared" ref="VMM25" si="7608">VMK25*$C$25</f>
        <v>1.4396032856111395E+118</v>
      </c>
      <c r="VMN25" s="369"/>
      <c r="VMO25" s="369">
        <f t="shared" ref="VMO25" si="7609">VMM25*$C$25</f>
        <v>1.4899894006075292E+118</v>
      </c>
      <c r="VMP25" s="369"/>
      <c r="VMQ25" s="369">
        <f t="shared" ref="VMQ25" si="7610">VMO25*$C$25</f>
        <v>1.5421390296287927E+118</v>
      </c>
      <c r="VMR25" s="369"/>
      <c r="VMS25" s="369">
        <f t="shared" ref="VMS25" si="7611">VMQ25*$C$25</f>
        <v>1.5961138956658003E+118</v>
      </c>
      <c r="VMT25" s="369"/>
      <c r="VMU25" s="369">
        <f t="shared" ref="VMU25" si="7612">VMS25*$C$25</f>
        <v>1.6519778820141033E+118</v>
      </c>
      <c r="VMV25" s="369"/>
      <c r="VMW25" s="369">
        <f t="shared" ref="VMW25" si="7613">VMU25*$C$25</f>
        <v>1.7097971078845967E+118</v>
      </c>
      <c r="VMX25" s="369"/>
      <c r="VMY25" s="369">
        <f t="shared" ref="VMY25" si="7614">VMW25*$C$25</f>
        <v>1.7696400066605575E+118</v>
      </c>
      <c r="VMZ25" s="369"/>
      <c r="VNA25" s="369">
        <f t="shared" ref="VNA25" si="7615">VMY25*$C$25</f>
        <v>1.8315774068936769E+118</v>
      </c>
      <c r="VNB25" s="369"/>
      <c r="VNC25" s="369">
        <f t="shared" ref="VNC25" si="7616">VNA25*$C$25</f>
        <v>1.8956826161349554E+118</v>
      </c>
      <c r="VND25" s="369"/>
      <c r="VNE25" s="369">
        <f t="shared" ref="VNE25" si="7617">VNC25*$C$25</f>
        <v>1.9620315076996786E+118</v>
      </c>
      <c r="VNF25" s="369"/>
      <c r="VNG25" s="369">
        <f t="shared" ref="VNG25" si="7618">VNE25*$C$25</f>
        <v>2.0307026104691674E+118</v>
      </c>
      <c r="VNH25" s="369"/>
      <c r="VNI25" s="369">
        <f t="shared" ref="VNI25" si="7619">VNG25*$C$25</f>
        <v>2.1017772018355879E+118</v>
      </c>
      <c r="VNJ25" s="369"/>
      <c r="VNK25" s="369">
        <f t="shared" ref="VNK25" si="7620">VNI25*$C$25</f>
        <v>2.1753394038998334E+118</v>
      </c>
      <c r="VNL25" s="369"/>
      <c r="VNM25" s="369">
        <f t="shared" ref="VNM25" si="7621">VNK25*$C$25</f>
        <v>2.2514762830363272E+118</v>
      </c>
      <c r="VNN25" s="369"/>
      <c r="VNO25" s="369">
        <f t="shared" ref="VNO25" si="7622">VNM25*$C$25</f>
        <v>2.3302779529425985E+118</v>
      </c>
      <c r="VNP25" s="369"/>
      <c r="VNQ25" s="369">
        <f t="shared" ref="VNQ25" si="7623">VNO25*$C$25</f>
        <v>2.4118376812955894E+118</v>
      </c>
      <c r="VNR25" s="369"/>
      <c r="VNS25" s="369">
        <f t="shared" ref="VNS25" si="7624">VNQ25*$C$25</f>
        <v>2.4962520001409349E+118</v>
      </c>
      <c r="VNT25" s="369"/>
      <c r="VNU25" s="369">
        <f t="shared" ref="VNU25" si="7625">VNS25*$C$25</f>
        <v>2.5836208201458674E+118</v>
      </c>
      <c r="VNV25" s="369"/>
      <c r="VNW25" s="369">
        <f t="shared" ref="VNW25" si="7626">VNU25*$C$25</f>
        <v>2.6740475488509725E+118</v>
      </c>
      <c r="VNX25" s="369"/>
      <c r="VNY25" s="369">
        <f t="shared" ref="VNY25" si="7627">VNW25*$C$25</f>
        <v>2.7676392130607562E+118</v>
      </c>
      <c r="VNZ25" s="369"/>
      <c r="VOA25" s="369">
        <f t="shared" ref="VOA25" si="7628">VNY25*$C$25</f>
        <v>2.8645065855178824E+118</v>
      </c>
      <c r="VOB25" s="369"/>
      <c r="VOC25" s="369">
        <f t="shared" ref="VOC25" si="7629">VOA25*$C$25</f>
        <v>2.9647643160110081E+118</v>
      </c>
      <c r="VOD25" s="369"/>
      <c r="VOE25" s="369">
        <f t="shared" ref="VOE25" si="7630">VOC25*$C$25</f>
        <v>3.068531067071393E+118</v>
      </c>
      <c r="VOF25" s="369"/>
      <c r="VOG25" s="369">
        <f t="shared" ref="VOG25" si="7631">VOE25*$C$25</f>
        <v>3.1759296544188913E+118</v>
      </c>
      <c r="VOH25" s="369"/>
      <c r="VOI25" s="369">
        <f t="shared" ref="VOI25" si="7632">VOG25*$C$25</f>
        <v>3.2870871923235521E+118</v>
      </c>
      <c r="VOJ25" s="369"/>
      <c r="VOK25" s="369">
        <f t="shared" ref="VOK25" si="7633">VOI25*$C$25</f>
        <v>3.4021352440548759E+118</v>
      </c>
      <c r="VOL25" s="369"/>
      <c r="VOM25" s="369">
        <f t="shared" ref="VOM25" si="7634">VOK25*$C$25</f>
        <v>3.5212099775967963E+118</v>
      </c>
      <c r="VON25" s="369"/>
      <c r="VOO25" s="369">
        <f t="shared" ref="VOO25" si="7635">VOM25*$C$25</f>
        <v>3.6444523268126838E+118</v>
      </c>
      <c r="VOP25" s="369"/>
      <c r="VOQ25" s="369">
        <f t="shared" ref="VOQ25" si="7636">VOO25*$C$25</f>
        <v>3.7720081582511277E+118</v>
      </c>
      <c r="VOR25" s="369"/>
      <c r="VOS25" s="369">
        <f t="shared" ref="VOS25" si="7637">VOQ25*$C$25</f>
        <v>3.9040284437899169E+118</v>
      </c>
      <c r="VOT25" s="369"/>
      <c r="VOU25" s="369">
        <f t="shared" ref="VOU25" si="7638">VOS25*$C$25</f>
        <v>4.0406694393225638E+118</v>
      </c>
      <c r="VOV25" s="369"/>
      <c r="VOW25" s="369">
        <f t="shared" ref="VOW25" si="7639">VOU25*$C$25</f>
        <v>4.182092869698853E+118</v>
      </c>
      <c r="VOX25" s="369"/>
      <c r="VOY25" s="369">
        <f t="shared" ref="VOY25" si="7640">VOW25*$C$25</f>
        <v>4.3284661201383126E+118</v>
      </c>
      <c r="VOZ25" s="369"/>
      <c r="VPA25" s="369">
        <f t="shared" ref="VPA25" si="7641">VOY25*$C$25</f>
        <v>4.4799624343431534E+118</v>
      </c>
      <c r="VPB25" s="369"/>
      <c r="VPC25" s="369">
        <f t="shared" ref="VPC25" si="7642">VPA25*$C$25</f>
        <v>4.6367611195451637E+118</v>
      </c>
      <c r="VPD25" s="369"/>
      <c r="VPE25" s="369">
        <f t="shared" ref="VPE25" si="7643">VPC25*$C$25</f>
        <v>4.7990477587292437E+118</v>
      </c>
      <c r="VPF25" s="369"/>
      <c r="VPG25" s="369">
        <f t="shared" ref="VPG25" si="7644">VPE25*$C$25</f>
        <v>4.9670144302847667E+118</v>
      </c>
      <c r="VPH25" s="369"/>
      <c r="VPI25" s="369">
        <f t="shared" ref="VPI25" si="7645">VPG25*$C$25</f>
        <v>5.140859935344733E+118</v>
      </c>
      <c r="VPJ25" s="369"/>
      <c r="VPK25" s="369">
        <f t="shared" ref="VPK25" si="7646">VPI25*$C$25</f>
        <v>5.320790033081798E+118</v>
      </c>
      <c r="VPL25" s="369"/>
      <c r="VPM25" s="369">
        <f t="shared" ref="VPM25" si="7647">VPK25*$C$25</f>
        <v>5.5070176842396604E+118</v>
      </c>
      <c r="VPN25" s="369"/>
      <c r="VPO25" s="369">
        <f t="shared" ref="VPO25" si="7648">VPM25*$C$25</f>
        <v>5.6997633031880478E+118</v>
      </c>
      <c r="VPP25" s="369"/>
      <c r="VPQ25" s="369">
        <f t="shared" ref="VPQ25" si="7649">VPO25*$C$25</f>
        <v>5.8992550187996294E+118</v>
      </c>
      <c r="VPR25" s="369"/>
      <c r="VPS25" s="369">
        <f t="shared" ref="VPS25" si="7650">VPQ25*$C$25</f>
        <v>6.1057289444576164E+118</v>
      </c>
      <c r="VPT25" s="369"/>
      <c r="VPU25" s="369">
        <f t="shared" ref="VPU25" si="7651">VPS25*$C$25</f>
        <v>6.3194294575136322E+118</v>
      </c>
      <c r="VPV25" s="369"/>
      <c r="VPW25" s="369">
        <f t="shared" ref="VPW25" si="7652">VPU25*$C$25</f>
        <v>6.5406094885266088E+118</v>
      </c>
      <c r="VPX25" s="369"/>
      <c r="VPY25" s="369">
        <f t="shared" ref="VPY25" si="7653">VPW25*$C$25</f>
        <v>6.7695308206250395E+118</v>
      </c>
      <c r="VPZ25" s="369"/>
      <c r="VQA25" s="369">
        <f t="shared" ref="VQA25" si="7654">VPY25*$C$25</f>
        <v>7.0064643993469158E+118</v>
      </c>
      <c r="VQB25" s="369"/>
      <c r="VQC25" s="369">
        <f t="shared" ref="VQC25" si="7655">VQA25*$C$25</f>
        <v>7.2516906533240571E+118</v>
      </c>
      <c r="VQD25" s="369"/>
      <c r="VQE25" s="369">
        <f t="shared" ref="VQE25" si="7656">VQC25*$C$25</f>
        <v>7.5054998261903986E+118</v>
      </c>
      <c r="VQF25" s="369"/>
      <c r="VQG25" s="369">
        <f t="shared" ref="VQG25" si="7657">VQE25*$C$25</f>
        <v>7.7681923201070615E+118</v>
      </c>
      <c r="VQH25" s="369"/>
      <c r="VQI25" s="369">
        <f t="shared" ref="VQI25" si="7658">VQG25*$C$25</f>
        <v>8.0400790513108079E+118</v>
      </c>
      <c r="VQJ25" s="369"/>
      <c r="VQK25" s="369">
        <f t="shared" ref="VQK25" si="7659">VQI25*$C$25</f>
        <v>8.3214818181066854E+118</v>
      </c>
      <c r="VQL25" s="369"/>
      <c r="VQM25" s="369">
        <f t="shared" ref="VQM25" si="7660">VQK25*$C$25</f>
        <v>8.6127336817404194E+118</v>
      </c>
      <c r="VQN25" s="369"/>
      <c r="VQO25" s="369">
        <f t="shared" ref="VQO25" si="7661">VQM25*$C$25</f>
        <v>8.9141793606013339E+118</v>
      </c>
      <c r="VQP25" s="369"/>
      <c r="VQQ25" s="369">
        <f t="shared" ref="VQQ25" si="7662">VQO25*$C$25</f>
        <v>9.2261756382223794E+118</v>
      </c>
      <c r="VQR25" s="369"/>
      <c r="VQS25" s="369">
        <f t="shared" ref="VQS25" si="7663">VQQ25*$C$25</f>
        <v>9.5490917855601626E+118</v>
      </c>
      <c r="VQT25" s="369"/>
      <c r="VQU25" s="369">
        <f t="shared" ref="VQU25" si="7664">VQS25*$C$25</f>
        <v>9.8833099980547682E+118</v>
      </c>
      <c r="VQV25" s="369"/>
      <c r="VQW25" s="369">
        <f t="shared" ref="VQW25" si="7665">VQU25*$C$25</f>
        <v>1.0229225847986685E+119</v>
      </c>
      <c r="VQX25" s="369"/>
      <c r="VQY25" s="369">
        <f t="shared" ref="VQY25" si="7666">VQW25*$C$25</f>
        <v>1.0587248752666218E+119</v>
      </c>
      <c r="VQZ25" s="369"/>
      <c r="VRA25" s="369">
        <f t="shared" ref="VRA25" si="7667">VQY25*$C$25</f>
        <v>1.0957802459009535E+119</v>
      </c>
      <c r="VRB25" s="369"/>
      <c r="VRC25" s="369">
        <f t="shared" ref="VRC25" si="7668">VRA25*$C$25</f>
        <v>1.1341325545074868E+119</v>
      </c>
      <c r="VRD25" s="369"/>
      <c r="VRE25" s="369">
        <f t="shared" ref="VRE25" si="7669">VRC25*$C$25</f>
        <v>1.1738271939152487E+119</v>
      </c>
      <c r="VRF25" s="369"/>
      <c r="VRG25" s="369">
        <f t="shared" ref="VRG25" si="7670">VRE25*$C$25</f>
        <v>1.2149111457022824E+119</v>
      </c>
      <c r="VRH25" s="369"/>
      <c r="VRI25" s="369">
        <f t="shared" ref="VRI25" si="7671">VRG25*$C$25</f>
        <v>1.2574330358018622E+119</v>
      </c>
      <c r="VRJ25" s="369"/>
      <c r="VRK25" s="369">
        <f t="shared" ref="VRK25" si="7672">VRI25*$C$25</f>
        <v>1.3014431920549274E+119</v>
      </c>
      <c r="VRL25" s="369"/>
      <c r="VRM25" s="369">
        <f t="shared" ref="VRM25" si="7673">VRK25*$C$25</f>
        <v>1.3469937037768497E+119</v>
      </c>
      <c r="VRN25" s="369"/>
      <c r="VRO25" s="369">
        <f t="shared" ref="VRO25" si="7674">VRM25*$C$25</f>
        <v>1.3941384834090394E+119</v>
      </c>
      <c r="VRP25" s="369"/>
      <c r="VRQ25" s="369">
        <f t="shared" ref="VRQ25" si="7675">VRO25*$C$25</f>
        <v>1.4429333303283557E+119</v>
      </c>
      <c r="VRR25" s="369"/>
      <c r="VRS25" s="369">
        <f t="shared" ref="VRS25" si="7676">VRQ25*$C$25</f>
        <v>1.4934359968898481E+119</v>
      </c>
      <c r="VRT25" s="369"/>
      <c r="VRU25" s="369">
        <f t="shared" ref="VRU25" si="7677">VRS25*$C$25</f>
        <v>1.5457062567809926E+119</v>
      </c>
      <c r="VRV25" s="369"/>
      <c r="VRW25" s="369">
        <f t="shared" ref="VRW25" si="7678">VRU25*$C$25</f>
        <v>1.5998059757683272E+119</v>
      </c>
      <c r="VRX25" s="369"/>
      <c r="VRY25" s="369">
        <f t="shared" ref="VRY25" si="7679">VRW25*$C$25</f>
        <v>1.6557991849202186E+119</v>
      </c>
      <c r="VRZ25" s="369"/>
      <c r="VSA25" s="369">
        <f t="shared" ref="VSA25" si="7680">VRY25*$C$25</f>
        <v>1.7137521563924261E+119</v>
      </c>
      <c r="VSB25" s="369"/>
      <c r="VSC25" s="369">
        <f t="shared" ref="VSC25" si="7681">VSA25*$C$25</f>
        <v>1.773733481866161E+119</v>
      </c>
      <c r="VSD25" s="369"/>
      <c r="VSE25" s="369">
        <f t="shared" ref="VSE25" si="7682">VSC25*$C$25</f>
        <v>1.8358141537314765E+119</v>
      </c>
      <c r="VSF25" s="369"/>
      <c r="VSG25" s="369">
        <f t="shared" ref="VSG25" si="7683">VSE25*$C$25</f>
        <v>1.9000676491120778E+119</v>
      </c>
      <c r="VSH25" s="369"/>
      <c r="VSI25" s="369">
        <f t="shared" ref="VSI25" si="7684">VSG25*$C$25</f>
        <v>1.9665700168310004E+119</v>
      </c>
      <c r="VSJ25" s="369"/>
      <c r="VSK25" s="369">
        <f t="shared" ref="VSK25" si="7685">VSI25*$C$25</f>
        <v>2.0353999674200851E+119</v>
      </c>
      <c r="VSL25" s="369"/>
      <c r="VSM25" s="369">
        <f t="shared" ref="VSM25" si="7686">VSK25*$C$25</f>
        <v>2.106638966279788E+119</v>
      </c>
      <c r="VSN25" s="369"/>
      <c r="VSO25" s="369">
        <f t="shared" ref="VSO25" si="7687">VSM25*$C$25</f>
        <v>2.1803713300995804E+119</v>
      </c>
      <c r="VSP25" s="369"/>
      <c r="VSQ25" s="369">
        <f t="shared" ref="VSQ25" si="7688">VSO25*$C$25</f>
        <v>2.2566843266530657E+119</v>
      </c>
      <c r="VSR25" s="369"/>
      <c r="VSS25" s="369">
        <f t="shared" ref="VSS25" si="7689">VSQ25*$C$25</f>
        <v>2.3356682780859226E+119</v>
      </c>
      <c r="VST25" s="369"/>
      <c r="VSU25" s="369">
        <f t="shared" ref="VSU25" si="7690">VSS25*$C$25</f>
        <v>2.4174166678189296E+119</v>
      </c>
      <c r="VSV25" s="369"/>
      <c r="VSW25" s="369">
        <f t="shared" ref="VSW25" si="7691">VSU25*$C$25</f>
        <v>2.502026251192592E+119</v>
      </c>
      <c r="VSX25" s="369"/>
      <c r="VSY25" s="369">
        <f t="shared" ref="VSY25" si="7692">VSW25*$C$25</f>
        <v>2.5895971699843326E+119</v>
      </c>
      <c r="VSZ25" s="369"/>
      <c r="VTA25" s="369">
        <f t="shared" ref="VTA25" si="7693">VSY25*$C$25</f>
        <v>2.6802330709337839E+119</v>
      </c>
      <c r="VTB25" s="369"/>
      <c r="VTC25" s="369">
        <f t="shared" ref="VTC25" si="7694">VTA25*$C$25</f>
        <v>2.7740412284164661E+119</v>
      </c>
      <c r="VTD25" s="369"/>
      <c r="VTE25" s="369">
        <f t="shared" ref="VTE25" si="7695">VTC25*$C$25</f>
        <v>2.8711326714110422E+119</v>
      </c>
      <c r="VTF25" s="369"/>
      <c r="VTG25" s="369">
        <f t="shared" ref="VTG25" si="7696">VTE25*$C$25</f>
        <v>2.9716223149104284E+119</v>
      </c>
      <c r="VTH25" s="369"/>
      <c r="VTI25" s="369">
        <f t="shared" ref="VTI25" si="7697">VTG25*$C$25</f>
        <v>3.0756290959322931E+119</v>
      </c>
      <c r="VTJ25" s="369"/>
      <c r="VTK25" s="369">
        <f t="shared" ref="VTK25" si="7698">VTI25*$C$25</f>
        <v>3.1832761142899233E+119</v>
      </c>
      <c r="VTL25" s="369"/>
      <c r="VTM25" s="369">
        <f t="shared" ref="VTM25" si="7699">VTK25*$C$25</f>
        <v>3.2946907782900705E+119</v>
      </c>
      <c r="VTN25" s="369"/>
      <c r="VTO25" s="369">
        <f t="shared" ref="VTO25" si="7700">VTM25*$C$25</f>
        <v>3.4100049555302226E+119</v>
      </c>
      <c r="VTP25" s="369"/>
      <c r="VTQ25" s="369">
        <f t="shared" ref="VTQ25" si="7701">VTO25*$C$25</f>
        <v>3.5293551289737803E+119</v>
      </c>
      <c r="VTR25" s="369"/>
      <c r="VTS25" s="369">
        <f t="shared" ref="VTS25" si="7702">VTQ25*$C$25</f>
        <v>3.6528825584878619E+119</v>
      </c>
      <c r="VTT25" s="369"/>
      <c r="VTU25" s="369">
        <f t="shared" ref="VTU25" si="7703">VTS25*$C$25</f>
        <v>3.7807334480349369E+119</v>
      </c>
      <c r="VTV25" s="369"/>
      <c r="VTW25" s="369">
        <f t="shared" ref="VTW25" si="7704">VTU25*$C$25</f>
        <v>3.9130591187161595E+119</v>
      </c>
      <c r="VTX25" s="369"/>
      <c r="VTY25" s="369">
        <f t="shared" ref="VTY25" si="7705">VTW25*$C$25</f>
        <v>4.0500161878712247E+119</v>
      </c>
      <c r="VTZ25" s="369"/>
      <c r="VUA25" s="369">
        <f t="shared" ref="VUA25" si="7706">VTY25*$C$25</f>
        <v>4.1917667544467173E+119</v>
      </c>
      <c r="VUB25" s="369"/>
      <c r="VUC25" s="369">
        <f t="shared" ref="VUC25" si="7707">VUA25*$C$25</f>
        <v>4.3384785908523524E+119</v>
      </c>
      <c r="VUD25" s="369"/>
      <c r="VUE25" s="369">
        <f t="shared" ref="VUE25" si="7708">VUC25*$C$25</f>
        <v>4.490325341532184E+119</v>
      </c>
      <c r="VUF25" s="369"/>
      <c r="VUG25" s="369">
        <f t="shared" ref="VUG25" si="7709">VUE25*$C$25</f>
        <v>4.6474867284858099E+119</v>
      </c>
      <c r="VUH25" s="369"/>
      <c r="VUI25" s="369">
        <f t="shared" ref="VUI25" si="7710">VUG25*$C$25</f>
        <v>4.8101487639828129E+119</v>
      </c>
      <c r="VUJ25" s="369"/>
      <c r="VUK25" s="369">
        <f t="shared" ref="VUK25" si="7711">VUI25*$C$25</f>
        <v>4.9785039707222112E+119</v>
      </c>
      <c r="VUL25" s="369"/>
      <c r="VUM25" s="369">
        <f t="shared" ref="VUM25" si="7712">VUK25*$C$25</f>
        <v>5.152751609697488E+119</v>
      </c>
      <c r="VUN25" s="369"/>
      <c r="VUO25" s="369">
        <f t="shared" ref="VUO25" si="7713">VUM25*$C$25</f>
        <v>5.3330979160368994E+119</v>
      </c>
      <c r="VUP25" s="369"/>
      <c r="VUQ25" s="369">
        <f t="shared" ref="VUQ25" si="7714">VUO25*$C$25</f>
        <v>5.5197563430981905E+119</v>
      </c>
      <c r="VUR25" s="369"/>
      <c r="VUS25" s="369">
        <f t="shared" ref="VUS25" si="7715">VUQ25*$C$25</f>
        <v>5.7129478151066264E+119</v>
      </c>
      <c r="VUT25" s="369"/>
      <c r="VUU25" s="369">
        <f t="shared" ref="VUU25" si="7716">VUS25*$C$25</f>
        <v>5.912900988635358E+119</v>
      </c>
      <c r="VUV25" s="369"/>
      <c r="VUW25" s="369">
        <f t="shared" ref="VUW25" si="7717">VUU25*$C$25</f>
        <v>6.1198525232375952E+119</v>
      </c>
      <c r="VUX25" s="369"/>
      <c r="VUY25" s="369">
        <f t="shared" ref="VUY25" si="7718">VUW25*$C$25</f>
        <v>6.3340473615509108E+119</v>
      </c>
      <c r="VUZ25" s="369"/>
      <c r="VVA25" s="369">
        <f t="shared" ref="VVA25" si="7719">VUY25*$C$25</f>
        <v>6.5557390192051915E+119</v>
      </c>
      <c r="VVB25" s="369"/>
      <c r="VVC25" s="369">
        <f t="shared" ref="VVC25" si="7720">VVA25*$C$25</f>
        <v>6.7851898848773721E+119</v>
      </c>
      <c r="VVD25" s="369"/>
      <c r="VVE25" s="369">
        <f t="shared" ref="VVE25" si="7721">VVC25*$C$25</f>
        <v>7.0226715308480796E+119</v>
      </c>
      <c r="VVF25" s="369"/>
      <c r="VVG25" s="369">
        <f t="shared" ref="VVG25" si="7722">VVE25*$C$25</f>
        <v>7.2684650344277615E+119</v>
      </c>
      <c r="VVH25" s="369"/>
      <c r="VVI25" s="369">
        <f t="shared" ref="VVI25" si="7723">VVG25*$C$25</f>
        <v>7.5228613106327324E+119</v>
      </c>
      <c r="VVJ25" s="369"/>
      <c r="VVK25" s="369">
        <f t="shared" ref="VVK25" si="7724">VVI25*$C$25</f>
        <v>7.7861614565048777E+119</v>
      </c>
      <c r="VVL25" s="369"/>
      <c r="VVM25" s="369">
        <f t="shared" ref="VVM25" si="7725">VVK25*$C$25</f>
        <v>8.0586771074825476E+119</v>
      </c>
      <c r="VVN25" s="369"/>
      <c r="VVO25" s="369">
        <f t="shared" ref="VVO25" si="7726">VVM25*$C$25</f>
        <v>8.3407308062444356E+119</v>
      </c>
      <c r="VVP25" s="369"/>
      <c r="VVQ25" s="369">
        <f t="shared" ref="VVQ25" si="7727">VVO25*$C$25</f>
        <v>8.6326563844629901E+119</v>
      </c>
      <c r="VVR25" s="369"/>
      <c r="VVS25" s="369">
        <f t="shared" ref="VVS25" si="7728">VVQ25*$C$25</f>
        <v>8.9347993579191935E+119</v>
      </c>
      <c r="VVT25" s="369"/>
      <c r="VVU25" s="369">
        <f t="shared" ref="VVU25" si="7729">VVS25*$C$25</f>
        <v>9.2475173354463645E+119</v>
      </c>
      <c r="VVV25" s="369"/>
      <c r="VVW25" s="369">
        <f t="shared" ref="VVW25" si="7730">VVU25*$C$25</f>
        <v>9.5711804421869869E+119</v>
      </c>
      <c r="VVX25" s="369"/>
      <c r="VVY25" s="369">
        <f t="shared" ref="VVY25" si="7731">VVW25*$C$25</f>
        <v>9.9061717576635302E+119</v>
      </c>
      <c r="VVZ25" s="369"/>
      <c r="VWA25" s="369">
        <f t="shared" ref="VWA25" si="7732">VVY25*$C$25</f>
        <v>1.0252887769181753E+120</v>
      </c>
      <c r="VWB25" s="369"/>
      <c r="VWC25" s="369">
        <f t="shared" ref="VWC25" si="7733">VWA25*$C$25</f>
        <v>1.0611738841103114E+120</v>
      </c>
      <c r="VWD25" s="369"/>
      <c r="VWE25" s="369">
        <f t="shared" ref="VWE25" si="7734">VWC25*$C$25</f>
        <v>1.0983149700541722E+120</v>
      </c>
      <c r="VWF25" s="369"/>
      <c r="VWG25" s="369">
        <f t="shared" ref="VWG25" si="7735">VWE25*$C$25</f>
        <v>1.1367559940060681E+120</v>
      </c>
      <c r="VWH25" s="369"/>
      <c r="VWI25" s="369">
        <f t="shared" ref="VWI25" si="7736">VWG25*$C$25</f>
        <v>1.1765424537962804E+120</v>
      </c>
      <c r="VWJ25" s="369"/>
      <c r="VWK25" s="369">
        <f t="shared" ref="VWK25" si="7737">VWI25*$C$25</f>
        <v>1.2177214396791501E+120</v>
      </c>
      <c r="VWL25" s="369"/>
      <c r="VWM25" s="369">
        <f t="shared" ref="VWM25" si="7738">VWK25*$C$25</f>
        <v>1.2603416900679202E+120</v>
      </c>
      <c r="VWN25" s="369"/>
      <c r="VWO25" s="369">
        <f t="shared" ref="VWO25" si="7739">VWM25*$C$25</f>
        <v>1.3044536492202974E+120</v>
      </c>
      <c r="VWP25" s="369"/>
      <c r="VWQ25" s="369">
        <f t="shared" ref="VWQ25" si="7740">VWO25*$C$25</f>
        <v>1.3501095269430076E+120</v>
      </c>
      <c r="VWR25" s="369"/>
      <c r="VWS25" s="369">
        <f t="shared" ref="VWS25" si="7741">VWQ25*$C$25</f>
        <v>1.3973633603860129E+120</v>
      </c>
      <c r="VWT25" s="369"/>
      <c r="VWU25" s="369">
        <f t="shared" ref="VWU25" si="7742">VWS25*$C$25</f>
        <v>1.4462710779995232E+120</v>
      </c>
      <c r="VWV25" s="369"/>
      <c r="VWW25" s="369">
        <f t="shared" ref="VWW25" si="7743">VWU25*$C$25</f>
        <v>1.4968905657295064E+120</v>
      </c>
      <c r="VWX25" s="369"/>
      <c r="VWY25" s="369">
        <f t="shared" ref="VWY25" si="7744">VWW25*$C$25</f>
        <v>1.5492817355300388E+120</v>
      </c>
      <c r="VWZ25" s="369"/>
      <c r="VXA25" s="369">
        <f t="shared" ref="VXA25" si="7745">VWY25*$C$25</f>
        <v>1.60350659627359E+120</v>
      </c>
      <c r="VXB25" s="369"/>
      <c r="VXC25" s="369">
        <f t="shared" ref="VXC25" si="7746">VXA25*$C$25</f>
        <v>1.6596293271431655E+120</v>
      </c>
      <c r="VXD25" s="369"/>
      <c r="VXE25" s="369">
        <f t="shared" ref="VXE25" si="7747">VXC25*$C$25</f>
        <v>1.7177163535931761E+120</v>
      </c>
      <c r="VXF25" s="369"/>
      <c r="VXG25" s="369">
        <f t="shared" ref="VXG25" si="7748">VXE25*$C$25</f>
        <v>1.7778364259689371E+120</v>
      </c>
      <c r="VXH25" s="369"/>
      <c r="VXI25" s="369">
        <f t="shared" ref="VXI25" si="7749">VXG25*$C$25</f>
        <v>1.8400607008778496E+120</v>
      </c>
      <c r="VXJ25" s="369"/>
      <c r="VXK25" s="369">
        <f t="shared" ref="VXK25" si="7750">VXI25*$C$25</f>
        <v>1.9044628254085741E+120</v>
      </c>
      <c r="VXL25" s="369"/>
      <c r="VXM25" s="369">
        <f t="shared" ref="VXM25" si="7751">VXK25*$C$25</f>
        <v>1.971119024297874E+120</v>
      </c>
      <c r="VXN25" s="369"/>
      <c r="VXO25" s="369">
        <f t="shared" ref="VXO25" si="7752">VXM25*$C$25</f>
        <v>2.0401081901482995E+120</v>
      </c>
      <c r="VXP25" s="369"/>
      <c r="VXQ25" s="369">
        <f t="shared" ref="VXQ25" si="7753">VXO25*$C$25</f>
        <v>2.11151197680349E+120</v>
      </c>
      <c r="VXR25" s="369"/>
      <c r="VXS25" s="369">
        <f t="shared" ref="VXS25" si="7754">VXQ25*$C$25</f>
        <v>2.185414895991612E+120</v>
      </c>
      <c r="VXT25" s="369"/>
      <c r="VXU25" s="369">
        <f t="shared" ref="VXU25" si="7755">VXS25*$C$25</f>
        <v>2.2619044173513184E+120</v>
      </c>
      <c r="VXV25" s="369"/>
      <c r="VXW25" s="369">
        <f t="shared" ref="VXW25" si="7756">VXU25*$C$25</f>
        <v>2.3410710719586144E+120</v>
      </c>
      <c r="VXX25" s="369"/>
      <c r="VXY25" s="369">
        <f t="shared" ref="VXY25" si="7757">VXW25*$C$25</f>
        <v>2.4230085594771659E+120</v>
      </c>
      <c r="VXZ25" s="369"/>
      <c r="VYA25" s="369">
        <f t="shared" ref="VYA25" si="7758">VXY25*$C$25</f>
        <v>2.5078138590588665E+120</v>
      </c>
      <c r="VYB25" s="369"/>
      <c r="VYC25" s="369">
        <f t="shared" ref="VYC25" si="7759">VYA25*$C$25</f>
        <v>2.5955873441259266E+120</v>
      </c>
      <c r="VYD25" s="369"/>
      <c r="VYE25" s="369">
        <f t="shared" ref="VYE25" si="7760">VYC25*$C$25</f>
        <v>2.6864329011703336E+120</v>
      </c>
      <c r="VYF25" s="369"/>
      <c r="VYG25" s="369">
        <f t="shared" ref="VYG25" si="7761">VYE25*$C$25</f>
        <v>2.7804580527112951E+120</v>
      </c>
      <c r="VYH25" s="369"/>
      <c r="VYI25" s="369">
        <f t="shared" ref="VYI25" si="7762">VYG25*$C$25</f>
        <v>2.87777408455619E+120</v>
      </c>
      <c r="VYJ25" s="369"/>
      <c r="VYK25" s="369">
        <f t="shared" ref="VYK25" si="7763">VYI25*$C$25</f>
        <v>2.9784961775156565E+120</v>
      </c>
      <c r="VYL25" s="369"/>
      <c r="VYM25" s="369">
        <f t="shared" ref="VYM25" si="7764">VYK25*$C$25</f>
        <v>3.0827435437287042E+120</v>
      </c>
      <c r="VYN25" s="369"/>
      <c r="VYO25" s="369">
        <f t="shared" ref="VYO25" si="7765">VYM25*$C$25</f>
        <v>3.1906395677592087E+120</v>
      </c>
      <c r="VYP25" s="369"/>
      <c r="VYQ25" s="369">
        <f t="shared" ref="VYQ25" si="7766">VYO25*$C$25</f>
        <v>3.3023119526307804E+120</v>
      </c>
      <c r="VYR25" s="369"/>
      <c r="VYS25" s="369">
        <f t="shared" ref="VYS25" si="7767">VYQ25*$C$25</f>
        <v>3.4178928709728576E+120</v>
      </c>
      <c r="VYT25" s="369"/>
      <c r="VYU25" s="369">
        <f t="shared" ref="VYU25" si="7768">VYS25*$C$25</f>
        <v>3.5375191214569072E+120</v>
      </c>
      <c r="VYV25" s="369"/>
      <c r="VYW25" s="369">
        <f t="shared" ref="VYW25" si="7769">VYU25*$C$25</f>
        <v>3.6613322907078986E+120</v>
      </c>
      <c r="VYX25" s="369"/>
      <c r="VYY25" s="369">
        <f t="shared" ref="VYY25" si="7770">VYW25*$C$25</f>
        <v>3.789478920882675E+120</v>
      </c>
      <c r="VYZ25" s="369"/>
      <c r="VZA25" s="369">
        <f t="shared" ref="VZA25" si="7771">VYY25*$C$25</f>
        <v>3.9221106831135686E+120</v>
      </c>
      <c r="VZB25" s="369"/>
      <c r="VZC25" s="369">
        <f t="shared" ref="VZC25" si="7772">VZA25*$C$25</f>
        <v>4.0593845570225429E+120</v>
      </c>
      <c r="VZD25" s="369"/>
      <c r="VZE25" s="369">
        <f t="shared" ref="VZE25" si="7773">VZC25*$C$25</f>
        <v>4.2014630165183317E+120</v>
      </c>
      <c r="VZF25" s="369"/>
      <c r="VZG25" s="369">
        <f t="shared" ref="VZG25" si="7774">VZE25*$C$25</f>
        <v>4.3485142220964732E+120</v>
      </c>
      <c r="VZH25" s="369"/>
      <c r="VZI25" s="369">
        <f t="shared" ref="VZI25" si="7775">VZG25*$C$25</f>
        <v>4.5007122198698495E+120</v>
      </c>
      <c r="VZJ25" s="369"/>
      <c r="VZK25" s="369">
        <f t="shared" ref="VZK25" si="7776">VZI25*$C$25</f>
        <v>4.658237147565294E+120</v>
      </c>
      <c r="VZL25" s="369"/>
      <c r="VZM25" s="369">
        <f t="shared" ref="VZM25" si="7777">VZK25*$C$25</f>
        <v>4.8212754477300789E+120</v>
      </c>
      <c r="VZN25" s="369"/>
      <c r="VZO25" s="369">
        <f t="shared" ref="VZO25" si="7778">VZM25*$C$25</f>
        <v>4.9900200884006315E+120</v>
      </c>
      <c r="VZP25" s="369"/>
      <c r="VZQ25" s="369">
        <f t="shared" ref="VZQ25" si="7779">VZO25*$C$25</f>
        <v>5.1646707914946535E+120</v>
      </c>
      <c r="VZR25" s="369"/>
      <c r="VZS25" s="369">
        <f t="shared" ref="VZS25" si="7780">VZQ25*$C$25</f>
        <v>5.3454342691969659E+120</v>
      </c>
      <c r="VZT25" s="369"/>
      <c r="VZU25" s="369">
        <f t="shared" ref="VZU25" si="7781">VZS25*$C$25</f>
        <v>5.5325244686188595E+120</v>
      </c>
      <c r="VZV25" s="369"/>
      <c r="VZW25" s="369">
        <f t="shared" ref="VZW25" si="7782">VZU25*$C$25</f>
        <v>5.7261628250205192E+120</v>
      </c>
      <c r="VZX25" s="369"/>
      <c r="VZY25" s="369">
        <f t="shared" ref="VZY25" si="7783">VZW25*$C$25</f>
        <v>5.9265785238962364E+120</v>
      </c>
      <c r="VZZ25" s="369"/>
      <c r="WAA25" s="369">
        <f t="shared" ref="WAA25" si="7784">VZY25*$C$25</f>
        <v>6.1340087722326038E+120</v>
      </c>
      <c r="WAB25" s="369"/>
      <c r="WAC25" s="369">
        <f t="shared" ref="WAC25" si="7785">WAA25*$C$25</f>
        <v>6.3486990792607448E+120</v>
      </c>
      <c r="WAD25" s="369"/>
      <c r="WAE25" s="369">
        <f t="shared" ref="WAE25" si="7786">WAC25*$C$25</f>
        <v>6.5709035470348704E+120</v>
      </c>
      <c r="WAF25" s="369"/>
      <c r="WAG25" s="369">
        <f t="shared" ref="WAG25" si="7787">WAE25*$C$25</f>
        <v>6.8008851711810903E+120</v>
      </c>
      <c r="WAH25" s="369"/>
      <c r="WAI25" s="369">
        <f t="shared" ref="WAI25" si="7788">WAG25*$C$25</f>
        <v>7.0389161521724275E+120</v>
      </c>
      <c r="WAJ25" s="369"/>
      <c r="WAK25" s="369">
        <f t="shared" ref="WAK25" si="7789">WAI25*$C$25</f>
        <v>7.2852782174984614E+120</v>
      </c>
      <c r="WAL25" s="369"/>
      <c r="WAM25" s="369">
        <f t="shared" ref="WAM25" si="7790">WAK25*$C$25</f>
        <v>7.5402629551109069E+120</v>
      </c>
      <c r="WAN25" s="369"/>
      <c r="WAO25" s="369">
        <f t="shared" ref="WAO25" si="7791">WAM25*$C$25</f>
        <v>7.8041721585397877E+120</v>
      </c>
      <c r="WAP25" s="369"/>
      <c r="WAQ25" s="369">
        <f t="shared" ref="WAQ25" si="7792">WAO25*$C$25</f>
        <v>8.0773181840886802E+120</v>
      </c>
      <c r="WAR25" s="369"/>
      <c r="WAS25" s="369">
        <f t="shared" ref="WAS25" si="7793">WAQ25*$C$25</f>
        <v>8.3600243205317835E+120</v>
      </c>
      <c r="WAT25" s="369"/>
      <c r="WAU25" s="369">
        <f t="shared" ref="WAU25" si="7794">WAS25*$C$25</f>
        <v>8.6526251717503955E+120</v>
      </c>
      <c r="WAV25" s="369"/>
      <c r="WAW25" s="369">
        <f t="shared" ref="WAW25" si="7795">WAU25*$C$25</f>
        <v>8.9554670527616588E+120</v>
      </c>
      <c r="WAX25" s="369"/>
      <c r="WAY25" s="369">
        <f t="shared" ref="WAY25" si="7796">WAW25*$C$25</f>
        <v>9.2689083996083163E+120</v>
      </c>
      <c r="WAZ25" s="369"/>
      <c r="WBA25" s="369">
        <f t="shared" ref="WBA25" si="7797">WAY25*$C$25</f>
        <v>9.5933201935946069E+120</v>
      </c>
      <c r="WBB25" s="369"/>
      <c r="WBC25" s="369">
        <f t="shared" ref="WBC25" si="7798">WBA25*$C$25</f>
        <v>9.9290864003704168E+120</v>
      </c>
      <c r="WBD25" s="369"/>
      <c r="WBE25" s="369">
        <f t="shared" ref="WBE25" si="7799">WBC25*$C$25</f>
        <v>1.027660442438338E+121</v>
      </c>
      <c r="WBF25" s="369"/>
      <c r="WBG25" s="369">
        <f t="shared" ref="WBG25" si="7800">WBE25*$C$25</f>
        <v>1.0636285579236798E+121</v>
      </c>
      <c r="WBH25" s="369"/>
      <c r="WBI25" s="369">
        <f t="shared" ref="WBI25" si="7801">WBG25*$C$25</f>
        <v>1.1008555574510085E+121</v>
      </c>
      <c r="WBJ25" s="369"/>
      <c r="WBK25" s="369">
        <f t="shared" ref="WBK25" si="7802">WBI25*$C$25</f>
        <v>1.1393855019617937E+121</v>
      </c>
      <c r="WBL25" s="369"/>
      <c r="WBM25" s="369">
        <f t="shared" ref="WBM25" si="7803">WBK25*$C$25</f>
        <v>1.1792639945304565E+121</v>
      </c>
      <c r="WBN25" s="369"/>
      <c r="WBO25" s="369">
        <f t="shared" ref="WBO25" si="7804">WBM25*$C$25</f>
        <v>1.2205382343390224E+121</v>
      </c>
      <c r="WBP25" s="369"/>
      <c r="WBQ25" s="369">
        <f t="shared" ref="WBQ25" si="7805">WBO25*$C$25</f>
        <v>1.263257072540888E+121</v>
      </c>
      <c r="WBR25" s="369"/>
      <c r="WBS25" s="369">
        <f t="shared" ref="WBS25" si="7806">WBQ25*$C$25</f>
        <v>1.307471070079819E+121</v>
      </c>
      <c r="WBT25" s="369"/>
      <c r="WBU25" s="369">
        <f t="shared" ref="WBU25" si="7807">WBS25*$C$25</f>
        <v>1.3532325575326126E+121</v>
      </c>
      <c r="WBV25" s="369"/>
      <c r="WBW25" s="369">
        <f t="shared" ref="WBW25" si="7808">WBU25*$C$25</f>
        <v>1.400595697046254E+121</v>
      </c>
      <c r="WBX25" s="369"/>
      <c r="WBY25" s="369">
        <f t="shared" ref="WBY25" si="7809">WBW25*$C$25</f>
        <v>1.4496165464428728E+121</v>
      </c>
      <c r="WBZ25" s="369"/>
      <c r="WCA25" s="369">
        <f t="shared" ref="WCA25" si="7810">WBY25*$C$25</f>
        <v>1.5003531255683731E+121</v>
      </c>
      <c r="WCB25" s="369"/>
      <c r="WCC25" s="369">
        <f t="shared" ref="WCC25" si="7811">WCA25*$C$25</f>
        <v>1.5528654849632662E+121</v>
      </c>
      <c r="WCD25" s="369"/>
      <c r="WCE25" s="369">
        <f t="shared" ref="WCE25" si="7812">WCC25*$C$25</f>
        <v>1.6072157769369803E+121</v>
      </c>
      <c r="WCF25" s="369"/>
      <c r="WCG25" s="369">
        <f t="shared" ref="WCG25" si="7813">WCE25*$C$25</f>
        <v>1.6634683291297744E+121</v>
      </c>
      <c r="WCH25" s="369"/>
      <c r="WCI25" s="369">
        <f t="shared" ref="WCI25" si="7814">WCG25*$C$25</f>
        <v>1.7216897206493163E+121</v>
      </c>
      <c r="WCJ25" s="369"/>
      <c r="WCK25" s="369">
        <f t="shared" ref="WCK25" si="7815">WCI25*$C$25</f>
        <v>1.7819488608720423E+121</v>
      </c>
      <c r="WCL25" s="369"/>
      <c r="WCM25" s="369">
        <f t="shared" ref="WCM25" si="7816">WCK25*$C$25</f>
        <v>1.8443170710025636E+121</v>
      </c>
      <c r="WCN25" s="369"/>
      <c r="WCO25" s="369">
        <f t="shared" ref="WCO25" si="7817">WCM25*$C$25</f>
        <v>1.9088681684876533E+121</v>
      </c>
      <c r="WCP25" s="369"/>
      <c r="WCQ25" s="369">
        <f t="shared" ref="WCQ25" si="7818">WCO25*$C$25</f>
        <v>1.975678554384721E+121</v>
      </c>
      <c r="WCR25" s="369"/>
      <c r="WCS25" s="369">
        <f t="shared" ref="WCS25" si="7819">WCQ25*$C$25</f>
        <v>2.0448273037881861E+121</v>
      </c>
      <c r="WCT25" s="369"/>
      <c r="WCU25" s="369">
        <f t="shared" ref="WCU25" si="7820">WCS25*$C$25</f>
        <v>2.1163962594207725E+121</v>
      </c>
      <c r="WCV25" s="369"/>
      <c r="WCW25" s="369">
        <f t="shared" ref="WCW25" si="7821">WCU25*$C$25</f>
        <v>2.1904701285004993E+121</v>
      </c>
      <c r="WCX25" s="369"/>
      <c r="WCY25" s="369">
        <f t="shared" ref="WCY25" si="7822">WCW25*$C$25</f>
        <v>2.2671365829980164E+121</v>
      </c>
      <c r="WCZ25" s="369"/>
      <c r="WDA25" s="369">
        <f t="shared" ref="WDA25" si="7823">WCY25*$C$25</f>
        <v>2.346486363402947E+121</v>
      </c>
      <c r="WDB25" s="369"/>
      <c r="WDC25" s="369">
        <f t="shared" ref="WDC25" si="7824">WDA25*$C$25</f>
        <v>2.4286133861220498E+121</v>
      </c>
      <c r="WDD25" s="369"/>
      <c r="WDE25" s="369">
        <f t="shared" ref="WDE25" si="7825">WDC25*$C$25</f>
        <v>2.5136148546363216E+121</v>
      </c>
      <c r="WDF25" s="369"/>
      <c r="WDG25" s="369">
        <f t="shared" ref="WDG25" si="7826">WDE25*$C$25</f>
        <v>2.6015913745485925E+121</v>
      </c>
      <c r="WDH25" s="369"/>
      <c r="WDI25" s="369">
        <f t="shared" ref="WDI25" si="7827">WDG25*$C$25</f>
        <v>2.6926470726577932E+121</v>
      </c>
      <c r="WDJ25" s="369"/>
      <c r="WDK25" s="369">
        <f t="shared" ref="WDK25" si="7828">WDI25*$C$25</f>
        <v>2.7868897202008157E+121</v>
      </c>
      <c r="WDL25" s="369"/>
      <c r="WDM25" s="369">
        <f t="shared" ref="WDM25" si="7829">WDK25*$C$25</f>
        <v>2.884430860407844E+121</v>
      </c>
      <c r="WDN25" s="369"/>
      <c r="WDO25" s="369">
        <f t="shared" ref="WDO25" si="7830">WDM25*$C$25</f>
        <v>2.9853859405221181E+121</v>
      </c>
      <c r="WDP25" s="369"/>
      <c r="WDQ25" s="369">
        <f t="shared" ref="WDQ25" si="7831">WDO25*$C$25</f>
        <v>3.0898744484403922E+121</v>
      </c>
      <c r="WDR25" s="369"/>
      <c r="WDS25" s="369">
        <f t="shared" ref="WDS25" si="7832">WDQ25*$C$25</f>
        <v>3.1980200541358058E+121</v>
      </c>
      <c r="WDT25" s="369"/>
      <c r="WDU25" s="369">
        <f t="shared" ref="WDU25" si="7833">WDS25*$C$25</f>
        <v>3.309950756030559E+121</v>
      </c>
      <c r="WDV25" s="369"/>
      <c r="WDW25" s="369">
        <f t="shared" ref="WDW25" si="7834">WDU25*$C$25</f>
        <v>3.4257990324916282E+121</v>
      </c>
      <c r="WDX25" s="369"/>
      <c r="WDY25" s="369">
        <f t="shared" ref="WDY25" si="7835">WDW25*$C$25</f>
        <v>3.5457019986288351E+121</v>
      </c>
      <c r="WDZ25" s="369"/>
      <c r="WEA25" s="369">
        <f t="shared" ref="WEA25" si="7836">WDY25*$C$25</f>
        <v>3.6698015685808438E+121</v>
      </c>
      <c r="WEB25" s="369"/>
      <c r="WEC25" s="369">
        <f t="shared" ref="WEC25" si="7837">WEA25*$C$25</f>
        <v>3.7982446234811732E+121</v>
      </c>
      <c r="WED25" s="369"/>
      <c r="WEE25" s="369">
        <f t="shared" ref="WEE25" si="7838">WEC25*$C$25</f>
        <v>3.9311831853030137E+121</v>
      </c>
      <c r="WEF25" s="369"/>
      <c r="WEG25" s="369">
        <f t="shared" ref="WEG25" si="7839">WEE25*$C$25</f>
        <v>4.0687745967886187E+121</v>
      </c>
      <c r="WEH25" s="369"/>
      <c r="WEI25" s="369">
        <f t="shared" ref="WEI25" si="7840">WEG25*$C$25</f>
        <v>4.2111817076762201E+121</v>
      </c>
      <c r="WEJ25" s="369"/>
      <c r="WEK25" s="369">
        <f t="shared" ref="WEK25" si="7841">WEI25*$C$25</f>
        <v>4.3585730674448877E+121</v>
      </c>
      <c r="WEL25" s="369"/>
      <c r="WEM25" s="369">
        <f t="shared" ref="WEM25" si="7842">WEK25*$C$25</f>
        <v>4.5111231248054584E+121</v>
      </c>
      <c r="WEN25" s="369"/>
      <c r="WEO25" s="369">
        <f t="shared" ref="WEO25" si="7843">WEM25*$C$25</f>
        <v>4.6690124341736492E+121</v>
      </c>
      <c r="WEP25" s="369"/>
      <c r="WEQ25" s="369">
        <f t="shared" ref="WEQ25" si="7844">WEO25*$C$25</f>
        <v>4.8324278693697265E+121</v>
      </c>
      <c r="WER25" s="369"/>
      <c r="WES25" s="369">
        <f t="shared" ref="WES25" si="7845">WEQ25*$C$25</f>
        <v>5.0015628447976664E+121</v>
      </c>
      <c r="WET25" s="369"/>
      <c r="WEU25" s="369">
        <f t="shared" ref="WEU25" si="7846">WES25*$C$25</f>
        <v>5.1766175443655843E+121</v>
      </c>
      <c r="WEV25" s="369"/>
      <c r="WEW25" s="369">
        <f t="shared" ref="WEW25" si="7847">WEU25*$C$25</f>
        <v>5.357799158418379E+121</v>
      </c>
      <c r="WEX25" s="369"/>
      <c r="WEY25" s="369">
        <f t="shared" ref="WEY25" si="7848">WEW25*$C$25</f>
        <v>5.545322128963022E+121</v>
      </c>
      <c r="WEZ25" s="369"/>
      <c r="WFA25" s="369">
        <f t="shared" ref="WFA25" si="7849">WEY25*$C$25</f>
        <v>5.7394084034767277E+121</v>
      </c>
      <c r="WFB25" s="369"/>
      <c r="WFC25" s="369">
        <f t="shared" ref="WFC25" si="7850">WFA25*$C$25</f>
        <v>5.9402876975984127E+121</v>
      </c>
      <c r="WFD25" s="369"/>
      <c r="WFE25" s="369">
        <f t="shared" ref="WFE25" si="7851">WFC25*$C$25</f>
        <v>6.1481977670143563E+121</v>
      </c>
      <c r="WFF25" s="369"/>
      <c r="WFG25" s="369">
        <f t="shared" ref="WFG25" si="7852">WFE25*$C$25</f>
        <v>6.3633846888598585E+121</v>
      </c>
      <c r="WFH25" s="369"/>
      <c r="WFI25" s="369">
        <f t="shared" ref="WFI25" si="7853">WFG25*$C$25</f>
        <v>6.5861031529699528E+121</v>
      </c>
      <c r="WFJ25" s="369"/>
      <c r="WFK25" s="369">
        <f t="shared" ref="WFK25" si="7854">WFI25*$C$25</f>
        <v>6.816616763323901E+121</v>
      </c>
      <c r="WFL25" s="369"/>
      <c r="WFM25" s="369">
        <f t="shared" ref="WFM25" si="7855">WFK25*$C$25</f>
        <v>7.0551983500402373E+121</v>
      </c>
      <c r="WFN25" s="369"/>
      <c r="WFO25" s="369">
        <f t="shared" ref="WFO25" si="7856">WFM25*$C$25</f>
        <v>7.3021302922916453E+121</v>
      </c>
      <c r="WFP25" s="369"/>
      <c r="WFQ25" s="369">
        <f t="shared" ref="WFQ25" si="7857">WFO25*$C$25</f>
        <v>7.5577048525218521E+121</v>
      </c>
      <c r="WFR25" s="369"/>
      <c r="WFS25" s="369">
        <f t="shared" ref="WFS25" si="7858">WFQ25*$C$25</f>
        <v>7.822224522360116E+121</v>
      </c>
      <c r="WFT25" s="369"/>
      <c r="WFU25" s="369">
        <f t="shared" ref="WFU25" si="7859">WFS25*$C$25</f>
        <v>8.0960023806427197E+121</v>
      </c>
      <c r="WFV25" s="369"/>
      <c r="WFW25" s="369">
        <f t="shared" ref="WFW25" si="7860">WFU25*$C$25</f>
        <v>8.3793624639652137E+121</v>
      </c>
      <c r="WFX25" s="369"/>
      <c r="WFY25" s="369">
        <f t="shared" ref="WFY25" si="7861">WFW25*$C$25</f>
        <v>8.6726401502039951E+121</v>
      </c>
      <c r="WFZ25" s="369"/>
      <c r="WGA25" s="369">
        <f t="shared" ref="WGA25" si="7862">WFY25*$C$25</f>
        <v>8.9761825554611337E+121</v>
      </c>
      <c r="WGB25" s="369"/>
      <c r="WGC25" s="369">
        <f t="shared" ref="WGC25" si="7863">WGA25*$C$25</f>
        <v>9.2903489449022717E+121</v>
      </c>
      <c r="WGD25" s="369"/>
      <c r="WGE25" s="369">
        <f t="shared" ref="WGE25" si="7864">WGC25*$C$25</f>
        <v>9.6155111579738499E+121</v>
      </c>
      <c r="WGF25" s="369"/>
      <c r="WGG25" s="369">
        <f t="shared" ref="WGG25" si="7865">WGE25*$C$25</f>
        <v>9.9520540485029345E+121</v>
      </c>
      <c r="WGH25" s="369"/>
      <c r="WGI25" s="369">
        <f t="shared" ref="WGI25" si="7866">WGG25*$C$25</f>
        <v>1.0300375940200536E+122</v>
      </c>
      <c r="WGJ25" s="369"/>
      <c r="WGK25" s="369">
        <f t="shared" ref="WGK25" si="7867">WGI25*$C$25</f>
        <v>1.0660889098107554E+122</v>
      </c>
      <c r="WGL25" s="369"/>
      <c r="WGM25" s="369">
        <f t="shared" ref="WGM25" si="7868">WGK25*$C$25</f>
        <v>1.1034020216541317E+122</v>
      </c>
      <c r="WGN25" s="369"/>
      <c r="WGO25" s="369">
        <f t="shared" ref="WGO25" si="7869">WGM25*$C$25</f>
        <v>1.1420210924120262E+122</v>
      </c>
      <c r="WGP25" s="369"/>
      <c r="WGQ25" s="369">
        <f t="shared" ref="WGQ25" si="7870">WGO25*$C$25</f>
        <v>1.181991830646447E+122</v>
      </c>
      <c r="WGR25" s="369"/>
      <c r="WGS25" s="369">
        <f t="shared" ref="WGS25" si="7871">WGQ25*$C$25</f>
        <v>1.2233615447190725E+122</v>
      </c>
      <c r="WGT25" s="369"/>
      <c r="WGU25" s="369">
        <f t="shared" ref="WGU25" si="7872">WGS25*$C$25</f>
        <v>1.2661791987842399E+122</v>
      </c>
      <c r="WGV25" s="369"/>
      <c r="WGW25" s="369">
        <f t="shared" ref="WGW25" si="7873">WGU25*$C$25</f>
        <v>1.3104954707416883E+122</v>
      </c>
      <c r="WGX25" s="369"/>
      <c r="WGY25" s="369">
        <f t="shared" ref="WGY25" si="7874">WGW25*$C$25</f>
        <v>1.3563628122176472E+122</v>
      </c>
      <c r="WGZ25" s="369"/>
      <c r="WHA25" s="369">
        <f t="shared" ref="WHA25" si="7875">WGY25*$C$25</f>
        <v>1.4038355106452647E+122</v>
      </c>
      <c r="WHB25" s="369"/>
      <c r="WHC25" s="369">
        <f t="shared" ref="WHC25" si="7876">WHA25*$C$25</f>
        <v>1.4529697535178489E+122</v>
      </c>
      <c r="WHD25" s="369"/>
      <c r="WHE25" s="369">
        <f t="shared" ref="WHE25" si="7877">WHC25*$C$25</f>
        <v>1.5038236948909736E+122</v>
      </c>
      <c r="WHF25" s="369"/>
      <c r="WHG25" s="369">
        <f t="shared" ref="WHG25" si="7878">WHE25*$C$25</f>
        <v>1.5564575242121575E+122</v>
      </c>
      <c r="WHH25" s="369"/>
      <c r="WHI25" s="369">
        <f t="shared" ref="WHI25" si="7879">WHG25*$C$25</f>
        <v>1.6109335375595828E+122</v>
      </c>
      <c r="WHJ25" s="369"/>
      <c r="WHK25" s="369">
        <f t="shared" ref="WHK25" si="7880">WHI25*$C$25</f>
        <v>1.667316211374168E+122</v>
      </c>
      <c r="WHL25" s="369"/>
      <c r="WHM25" s="369">
        <f t="shared" ref="WHM25" si="7881">WHK25*$C$25</f>
        <v>1.7256722787722636E+122</v>
      </c>
      <c r="WHN25" s="369"/>
      <c r="WHO25" s="369">
        <f t="shared" ref="WHO25" si="7882">WHM25*$C$25</f>
        <v>1.7860708085292927E+122</v>
      </c>
      <c r="WHP25" s="369"/>
      <c r="WHQ25" s="369">
        <f t="shared" ref="WHQ25" si="7883">WHO25*$C$25</f>
        <v>1.848583286827818E+122</v>
      </c>
      <c r="WHR25" s="369"/>
      <c r="WHS25" s="369">
        <f t="shared" ref="WHS25" si="7884">WHQ25*$C$25</f>
        <v>1.9132837018667913E+122</v>
      </c>
      <c r="WHT25" s="369"/>
      <c r="WHU25" s="369">
        <f t="shared" ref="WHU25" si="7885">WHS25*$C$25</f>
        <v>1.9802486314321287E+122</v>
      </c>
      <c r="WHV25" s="369"/>
      <c r="WHW25" s="369">
        <f t="shared" ref="WHW25" si="7886">WHU25*$C$25</f>
        <v>2.0495573335322532E+122</v>
      </c>
      <c r="WHX25" s="369"/>
      <c r="WHY25" s="369">
        <f t="shared" ref="WHY25" si="7887">WHW25*$C$25</f>
        <v>2.121291840205882E+122</v>
      </c>
      <c r="WHZ25" s="369"/>
      <c r="WIA25" s="369">
        <f t="shared" ref="WIA25" si="7888">WHY25*$C$25</f>
        <v>2.1955370546130877E+122</v>
      </c>
      <c r="WIB25" s="369"/>
      <c r="WIC25" s="369">
        <f t="shared" ref="WIC25" si="7889">WIA25*$C$25</f>
        <v>2.2723808515245455E+122</v>
      </c>
      <c r="WID25" s="369"/>
      <c r="WIE25" s="369">
        <f t="shared" ref="WIE25" si="7890">WIC25*$C$25</f>
        <v>2.3519141813279043E+122</v>
      </c>
      <c r="WIF25" s="369"/>
      <c r="WIG25" s="369">
        <f t="shared" ref="WIG25" si="7891">WIE25*$C$25</f>
        <v>2.4342311776743806E+122</v>
      </c>
      <c r="WIH25" s="369"/>
      <c r="WII25" s="369">
        <f t="shared" ref="WII25" si="7892">WIG25*$C$25</f>
        <v>2.5194292688929835E+122</v>
      </c>
      <c r="WIJ25" s="369"/>
      <c r="WIK25" s="369">
        <f t="shared" ref="WIK25" si="7893">WII25*$C$25</f>
        <v>2.6076092933042379E+122</v>
      </c>
      <c r="WIL25" s="369"/>
      <c r="WIM25" s="369">
        <f t="shared" ref="WIM25" si="7894">WIK25*$C$25</f>
        <v>2.6988756185698862E+122</v>
      </c>
      <c r="WIN25" s="369"/>
      <c r="WIO25" s="369">
        <f t="shared" ref="WIO25" si="7895">WIM25*$C$25</f>
        <v>2.7933362652198321E+122</v>
      </c>
      <c r="WIP25" s="369"/>
      <c r="WIQ25" s="369">
        <f t="shared" ref="WIQ25" si="7896">WIO25*$C$25</f>
        <v>2.891103034502526E+122</v>
      </c>
      <c r="WIR25" s="369"/>
      <c r="WIS25" s="369">
        <f t="shared" ref="WIS25" si="7897">WIQ25*$C$25</f>
        <v>2.9922916407101141E+122</v>
      </c>
      <c r="WIT25" s="369"/>
      <c r="WIU25" s="369">
        <f t="shared" ref="WIU25" si="7898">WIS25*$C$25</f>
        <v>3.0970218481349676E+122</v>
      </c>
      <c r="WIV25" s="369"/>
      <c r="WIW25" s="369">
        <f t="shared" ref="WIW25" si="7899">WIU25*$C$25</f>
        <v>3.2054176128196912E+122</v>
      </c>
      <c r="WIX25" s="369"/>
      <c r="WIY25" s="369">
        <f t="shared" ref="WIY25" si="7900">WIW25*$C$25</f>
        <v>3.3176072292683799E+122</v>
      </c>
      <c r="WIZ25" s="369"/>
      <c r="WJA25" s="369">
        <f t="shared" ref="WJA25" si="7901">WIY25*$C$25</f>
        <v>3.4337234822927729E+122</v>
      </c>
      <c r="WJB25" s="369"/>
      <c r="WJC25" s="369">
        <f t="shared" ref="WJC25" si="7902">WJA25*$C$25</f>
        <v>3.5539038041730197E+122</v>
      </c>
      <c r="WJD25" s="369"/>
      <c r="WJE25" s="369">
        <f t="shared" ref="WJE25" si="7903">WJC25*$C$25</f>
        <v>3.6782904373190753E+122</v>
      </c>
      <c r="WJF25" s="369"/>
      <c r="WJG25" s="369">
        <f t="shared" ref="WJG25" si="7904">WJE25*$C$25</f>
        <v>3.8070306026252428E+122</v>
      </c>
      <c r="WJH25" s="369"/>
      <c r="WJI25" s="369">
        <f t="shared" ref="WJI25" si="7905">WJG25*$C$25</f>
        <v>3.9402766737171259E+122</v>
      </c>
      <c r="WJJ25" s="369"/>
      <c r="WJK25" s="369">
        <f t="shared" ref="WJK25" si="7906">WJI25*$C$25</f>
        <v>4.0781863572972251E+122</v>
      </c>
      <c r="WJL25" s="369"/>
      <c r="WJM25" s="369">
        <f t="shared" ref="WJM25" si="7907">WJK25*$C$25</f>
        <v>4.220922879802628E+122</v>
      </c>
      <c r="WJN25" s="369"/>
      <c r="WJO25" s="369">
        <f t="shared" ref="WJO25" si="7908">WJM25*$C$25</f>
        <v>4.3686551805957194E+122</v>
      </c>
      <c r="WJP25" s="369"/>
      <c r="WJQ25" s="369">
        <f t="shared" ref="WJQ25" si="7909">WJO25*$C$25</f>
        <v>4.5215581119165692E+122</v>
      </c>
      <c r="WJR25" s="369"/>
      <c r="WJS25" s="369">
        <f t="shared" ref="WJS25" si="7910">WJQ25*$C$25</f>
        <v>4.6798126458336485E+122</v>
      </c>
      <c r="WJT25" s="369"/>
      <c r="WJU25" s="369">
        <f t="shared" ref="WJU25" si="7911">WJS25*$C$25</f>
        <v>4.8436060884378255E+122</v>
      </c>
      <c r="WJV25" s="369"/>
      <c r="WJW25" s="369">
        <f t="shared" ref="WJW25" si="7912">WJU25*$C$25</f>
        <v>5.0131323015331487E+122</v>
      </c>
      <c r="WJX25" s="369"/>
      <c r="WJY25" s="369">
        <f t="shared" ref="WJY25" si="7913">WJW25*$C$25</f>
        <v>5.1885919320868084E+122</v>
      </c>
      <c r="WJZ25" s="369"/>
      <c r="WKA25" s="369">
        <f t="shared" ref="WKA25" si="7914">WJY25*$C$25</f>
        <v>5.3701926497098464E+122</v>
      </c>
      <c r="WKB25" s="369"/>
      <c r="WKC25" s="369">
        <f t="shared" ref="WKC25" si="7915">WKA25*$C$25</f>
        <v>5.5581493924496905E+122</v>
      </c>
      <c r="WKD25" s="369"/>
      <c r="WKE25" s="369">
        <f t="shared" ref="WKE25" si="7916">WKC25*$C$25</f>
        <v>5.7526846211854292E+122</v>
      </c>
      <c r="WKF25" s="369"/>
      <c r="WKG25" s="369">
        <f t="shared" ref="WKG25" si="7917">WKE25*$C$25</f>
        <v>5.9540285829269188E+122</v>
      </c>
      <c r="WKH25" s="369"/>
      <c r="WKI25" s="369">
        <f t="shared" ref="WKI25" si="7918">WKG25*$C$25</f>
        <v>6.1624195833293604E+122</v>
      </c>
      <c r="WKJ25" s="369"/>
      <c r="WKK25" s="369">
        <f t="shared" ref="WKK25" si="7919">WKI25*$C$25</f>
        <v>6.3781042687458878E+122</v>
      </c>
      <c r="WKL25" s="369"/>
      <c r="WKM25" s="369">
        <f t="shared" ref="WKM25" si="7920">WKK25*$C$25</f>
        <v>6.6013379181519933E+122</v>
      </c>
      <c r="WKN25" s="369"/>
      <c r="WKO25" s="369">
        <f t="shared" ref="WKO25" si="7921">WKM25*$C$25</f>
        <v>6.8323847452873123E+122</v>
      </c>
      <c r="WKP25" s="369"/>
      <c r="WKQ25" s="369">
        <f t="shared" ref="WKQ25" si="7922">WKO25*$C$25</f>
        <v>7.0715182113723681E+122</v>
      </c>
      <c r="WKR25" s="369"/>
      <c r="WKS25" s="369">
        <f t="shared" ref="WKS25" si="7923">WKQ25*$C$25</f>
        <v>7.319021348770401E+122</v>
      </c>
      <c r="WKT25" s="369"/>
      <c r="WKU25" s="369">
        <f t="shared" ref="WKU25" si="7924">WKS25*$C$25</f>
        <v>7.5751870959773647E+122</v>
      </c>
      <c r="WKV25" s="369"/>
      <c r="WKW25" s="369">
        <f t="shared" ref="WKW25" si="7925">WKU25*$C$25</f>
        <v>7.8403186443365714E+122</v>
      </c>
      <c r="WKX25" s="369"/>
      <c r="WKY25" s="369">
        <f t="shared" ref="WKY25" si="7926">WKW25*$C$25</f>
        <v>8.1147297968883504E+122</v>
      </c>
      <c r="WKZ25" s="369"/>
      <c r="WLA25" s="369">
        <f t="shared" ref="WLA25" si="7927">WKY25*$C$25</f>
        <v>8.3987453397794422E+122</v>
      </c>
      <c r="WLB25" s="369"/>
      <c r="WLC25" s="369">
        <f t="shared" ref="WLC25" si="7928">WLA25*$C$25</f>
        <v>8.6927014266717223E+122</v>
      </c>
      <c r="WLD25" s="369"/>
      <c r="WLE25" s="369">
        <f t="shared" ref="WLE25" si="7929">WLC25*$C$25</f>
        <v>8.9969459766052317E+122</v>
      </c>
      <c r="WLF25" s="369"/>
      <c r="WLG25" s="369">
        <f t="shared" ref="WLG25" si="7930">WLE25*$C$25</f>
        <v>9.3118390857864137E+122</v>
      </c>
      <c r="WLH25" s="369"/>
      <c r="WLI25" s="369">
        <f t="shared" ref="WLI25" si="7931">WLG25*$C$25</f>
        <v>9.6377534537889369E+122</v>
      </c>
      <c r="WLJ25" s="369"/>
      <c r="WLK25" s="369">
        <f t="shared" ref="WLK25" si="7932">WLI25*$C$25</f>
        <v>9.9750748246715488E+122</v>
      </c>
      <c r="WLL25" s="369"/>
      <c r="WLM25" s="369">
        <f t="shared" ref="WLM25" si="7933">WLK25*$C$25</f>
        <v>1.0324202443535052E+123</v>
      </c>
      <c r="WLN25" s="369"/>
      <c r="WLO25" s="369">
        <f t="shared" ref="WLO25" si="7934">WLM25*$C$25</f>
        <v>1.0685549529058779E+123</v>
      </c>
      <c r="WLP25" s="369"/>
      <c r="WLQ25" s="369">
        <f t="shared" ref="WLQ25" si="7935">WLO25*$C$25</f>
        <v>1.1059543762575835E+123</v>
      </c>
      <c r="WLR25" s="369"/>
      <c r="WLS25" s="369">
        <f t="shared" ref="WLS25" si="7936">WLQ25*$C$25</f>
        <v>1.1446627794265988E+123</v>
      </c>
      <c r="WLT25" s="369"/>
      <c r="WLU25" s="369">
        <f t="shared" ref="WLU25" si="7937">WLS25*$C$25</f>
        <v>1.1847259767065296E+123</v>
      </c>
      <c r="WLV25" s="369"/>
      <c r="WLW25" s="369">
        <f t="shared" ref="WLW25" si="7938">WLU25*$C$25</f>
        <v>1.2261913858912581E+123</v>
      </c>
      <c r="WLX25" s="369"/>
      <c r="WLY25" s="369">
        <f t="shared" ref="WLY25" si="7939">WLW25*$C$25</f>
        <v>1.2691080843974521E+123</v>
      </c>
      <c r="WLZ25" s="369"/>
      <c r="WMA25" s="369">
        <f t="shared" ref="WMA25" si="7940">WLY25*$C$25</f>
        <v>1.3135268673513628E+123</v>
      </c>
      <c r="WMB25" s="369"/>
      <c r="WMC25" s="369">
        <f t="shared" ref="WMC25" si="7941">WMA25*$C$25</f>
        <v>1.3595003077086603E+123</v>
      </c>
      <c r="WMD25" s="369"/>
      <c r="WME25" s="369">
        <f t="shared" ref="WME25" si="7942">WMC25*$C$25</f>
        <v>1.4070828184784632E+123</v>
      </c>
      <c r="WMF25" s="369"/>
      <c r="WMG25" s="369">
        <f t="shared" ref="WMG25" si="7943">WME25*$C$25</f>
        <v>1.4563307171252092E+123</v>
      </c>
      <c r="WMH25" s="369"/>
      <c r="WMI25" s="369">
        <f t="shared" ref="WMI25" si="7944">WMG25*$C$25</f>
        <v>1.5073022922245914E+123</v>
      </c>
      <c r="WMJ25" s="369"/>
      <c r="WMK25" s="369">
        <f t="shared" ref="WMK25" si="7945">WMI25*$C$25</f>
        <v>1.5600578724524521E+123</v>
      </c>
      <c r="WML25" s="369"/>
      <c r="WMM25" s="369">
        <f t="shared" ref="WMM25" si="7946">WMK25*$C$25</f>
        <v>1.6146598979882877E+123</v>
      </c>
      <c r="WMN25" s="369"/>
      <c r="WMO25" s="369">
        <f t="shared" ref="WMO25" si="7947">WMM25*$C$25</f>
        <v>1.6711729944178777E+123</v>
      </c>
      <c r="WMP25" s="369"/>
      <c r="WMQ25" s="369">
        <f t="shared" ref="WMQ25" si="7948">WMO25*$C$25</f>
        <v>1.7296640492225032E+123</v>
      </c>
      <c r="WMR25" s="369"/>
      <c r="WMS25" s="369">
        <f t="shared" ref="WMS25" si="7949">WMQ25*$C$25</f>
        <v>1.7902022909452907E+123</v>
      </c>
      <c r="WMT25" s="369"/>
      <c r="WMU25" s="369">
        <f t="shared" ref="WMU25" si="7950">WMS25*$C$25</f>
        <v>1.8528593711283757E+123</v>
      </c>
      <c r="WMV25" s="369"/>
      <c r="WMW25" s="369">
        <f t="shared" ref="WMW25" si="7951">WMU25*$C$25</f>
        <v>1.9177094491178686E+123</v>
      </c>
      <c r="WMX25" s="369"/>
      <c r="WMY25" s="369">
        <f t="shared" ref="WMY25" si="7952">WMW25*$C$25</f>
        <v>1.984829279836994E+123</v>
      </c>
      <c r="WMZ25" s="369"/>
      <c r="WNA25" s="369">
        <f t="shared" ref="WNA25" si="7953">WMY25*$C$25</f>
        <v>2.0542983046312887E+123</v>
      </c>
      <c r="WNB25" s="369"/>
      <c r="WNC25" s="369">
        <f t="shared" ref="WNC25" si="7954">WNA25*$C$25</f>
        <v>2.1261987452933836E+123</v>
      </c>
      <c r="WND25" s="369"/>
      <c r="WNE25" s="369">
        <f t="shared" ref="WNE25" si="7955">WNC25*$C$25</f>
        <v>2.2006157013786518E+123</v>
      </c>
      <c r="WNF25" s="369"/>
      <c r="WNG25" s="369">
        <f t="shared" ref="WNG25" si="7956">WNE25*$C$25</f>
        <v>2.2776372509269044E+123</v>
      </c>
      <c r="WNH25" s="369"/>
      <c r="WNI25" s="369">
        <f t="shared" ref="WNI25" si="7957">WNG25*$C$25</f>
        <v>2.3573545547093461E+123</v>
      </c>
      <c r="WNJ25" s="369"/>
      <c r="WNK25" s="369">
        <f t="shared" ref="WNK25" si="7958">WNI25*$C$25</f>
        <v>2.439861964124173E+123</v>
      </c>
      <c r="WNL25" s="369"/>
      <c r="WNM25" s="369">
        <f t="shared" ref="WNM25" si="7959">WNK25*$C$25</f>
        <v>2.5252571328685189E+123</v>
      </c>
      <c r="WNN25" s="369"/>
      <c r="WNO25" s="369">
        <f t="shared" ref="WNO25" si="7960">WNM25*$C$25</f>
        <v>2.6136411325189168E+123</v>
      </c>
      <c r="WNP25" s="369"/>
      <c r="WNQ25" s="369">
        <f t="shared" ref="WNQ25" si="7961">WNO25*$C$25</f>
        <v>2.7051185721570788E+123</v>
      </c>
      <c r="WNR25" s="369"/>
      <c r="WNS25" s="369">
        <f t="shared" ref="WNS25" si="7962">WNQ25*$C$25</f>
        <v>2.7997977221825763E+123</v>
      </c>
      <c r="WNT25" s="369"/>
      <c r="WNU25" s="369">
        <f t="shared" ref="WNU25" si="7963">WNS25*$C$25</f>
        <v>2.8977906424589666E+123</v>
      </c>
      <c r="WNV25" s="369"/>
      <c r="WNW25" s="369">
        <f t="shared" ref="WNW25" si="7964">WNU25*$C$25</f>
        <v>2.9992133149450299E+123</v>
      </c>
      <c r="WNX25" s="369"/>
      <c r="WNY25" s="369">
        <f t="shared" ref="WNY25" si="7965">WNW25*$C$25</f>
        <v>3.1041857809681059E+123</v>
      </c>
      <c r="WNZ25" s="369"/>
      <c r="WOA25" s="369">
        <f t="shared" ref="WOA25" si="7966">WNY25*$C$25</f>
        <v>3.2128322833019893E+123</v>
      </c>
      <c r="WOB25" s="369"/>
      <c r="WOC25" s="369">
        <f t="shared" ref="WOC25" si="7967">WOA25*$C$25</f>
        <v>3.3252814132175584E+123</v>
      </c>
      <c r="WOD25" s="369"/>
      <c r="WOE25" s="369">
        <f t="shared" ref="WOE25" si="7968">WOC25*$C$25</f>
        <v>3.4416662626801725E+123</v>
      </c>
      <c r="WOF25" s="369"/>
      <c r="WOG25" s="369">
        <f t="shared" ref="WOG25" si="7969">WOE25*$C$25</f>
        <v>3.5621245818739782E+123</v>
      </c>
      <c r="WOH25" s="369"/>
      <c r="WOI25" s="369">
        <f t="shared" ref="WOI25" si="7970">WOG25*$C$25</f>
        <v>3.6867989422395673E+123</v>
      </c>
      <c r="WOJ25" s="369"/>
      <c r="WOK25" s="369">
        <f t="shared" ref="WOK25" si="7971">WOI25*$C$25</f>
        <v>3.8158369052179519E+123</v>
      </c>
      <c r="WOL25" s="369"/>
      <c r="WOM25" s="369">
        <f t="shared" ref="WOM25" si="7972">WOK25*$C$25</f>
        <v>3.94939119690058E+123</v>
      </c>
      <c r="WON25" s="369"/>
      <c r="WOO25" s="369">
        <f t="shared" ref="WOO25" si="7973">WOM25*$C$25</f>
        <v>4.0876198887921E+123</v>
      </c>
      <c r="WOP25" s="369"/>
      <c r="WOQ25" s="369">
        <f t="shared" ref="WOQ25" si="7974">WOO25*$C$25</f>
        <v>4.230686584899823E+123</v>
      </c>
      <c r="WOR25" s="369"/>
      <c r="WOS25" s="369">
        <f t="shared" ref="WOS25" si="7975">WOQ25*$C$25</f>
        <v>4.3787606153713165E+123</v>
      </c>
      <c r="WOT25" s="369"/>
      <c r="WOU25" s="369">
        <f t="shared" ref="WOU25" si="7976">WOS25*$C$25</f>
        <v>4.5320172369093125E+123</v>
      </c>
      <c r="WOV25" s="369"/>
      <c r="WOW25" s="369">
        <f t="shared" ref="WOW25" si="7977">WOU25*$C$25</f>
        <v>4.690637840201138E+123</v>
      </c>
      <c r="WOX25" s="369"/>
      <c r="WOY25" s="369">
        <f t="shared" ref="WOY25" si="7978">WOW25*$C$25</f>
        <v>4.8548101646081777E+123</v>
      </c>
      <c r="WOZ25" s="369"/>
      <c r="WPA25" s="369">
        <f t="shared" ref="WPA25" si="7979">WOY25*$C$25</f>
        <v>5.0247285203694635E+123</v>
      </c>
      <c r="WPB25" s="369"/>
      <c r="WPC25" s="369">
        <f t="shared" ref="WPC25" si="7980">WPA25*$C$25</f>
        <v>5.2005940185823944E+123</v>
      </c>
      <c r="WPD25" s="369"/>
      <c r="WPE25" s="369">
        <f t="shared" ref="WPE25" si="7981">WPC25*$C$25</f>
        <v>5.3826148092327775E+123</v>
      </c>
      <c r="WPF25" s="369"/>
      <c r="WPG25" s="369">
        <f t="shared" ref="WPG25" si="7982">WPE25*$C$25</f>
        <v>5.5710063275559246E+123</v>
      </c>
      <c r="WPH25" s="369"/>
      <c r="WPI25" s="369">
        <f t="shared" ref="WPI25" si="7983">WPG25*$C$25</f>
        <v>5.765991549020382E+123</v>
      </c>
      <c r="WPJ25" s="369"/>
      <c r="WPK25" s="369">
        <f t="shared" ref="WPK25" si="7984">WPI25*$C$25</f>
        <v>5.9678012532360951E+123</v>
      </c>
      <c r="WPL25" s="369"/>
      <c r="WPM25" s="369">
        <f t="shared" ref="WPM25" si="7985">WPK25*$C$25</f>
        <v>6.1766742970993582E+123</v>
      </c>
      <c r="WPN25" s="369"/>
      <c r="WPO25" s="369">
        <f t="shared" ref="WPO25" si="7986">WPM25*$C$25</f>
        <v>6.3928578974978352E+123</v>
      </c>
      <c r="WPP25" s="369"/>
      <c r="WPQ25" s="369">
        <f t="shared" ref="WPQ25" si="7987">WPO25*$C$25</f>
        <v>6.6166079239102593E+123</v>
      </c>
      <c r="WPR25" s="369"/>
      <c r="WPS25" s="369">
        <f t="shared" ref="WPS25" si="7988">WPQ25*$C$25</f>
        <v>6.8481892012471182E+123</v>
      </c>
      <c r="WPT25" s="369"/>
      <c r="WPU25" s="369">
        <f t="shared" ref="WPU25" si="7989">WPS25*$C$25</f>
        <v>7.0878758232907673E+123</v>
      </c>
      <c r="WPV25" s="369"/>
      <c r="WPW25" s="369">
        <f t="shared" ref="WPW25" si="7990">WPU25*$C$25</f>
        <v>7.3359514771059435E+123</v>
      </c>
      <c r="WPX25" s="369"/>
      <c r="WPY25" s="369">
        <f t="shared" ref="WPY25" si="7991">WPW25*$C$25</f>
        <v>7.5927097788046514E+123</v>
      </c>
      <c r="WPZ25" s="369"/>
      <c r="WQA25" s="369">
        <f t="shared" ref="WQA25" si="7992">WPY25*$C$25</f>
        <v>7.8584546210628135E+123</v>
      </c>
      <c r="WQB25" s="369"/>
      <c r="WQC25" s="369">
        <f t="shared" ref="WQC25" si="7993">WQA25*$C$25</f>
        <v>8.1335005328000114E+123</v>
      </c>
      <c r="WQD25" s="369"/>
      <c r="WQE25" s="369">
        <f t="shared" ref="WQE25" si="7994">WQC25*$C$25</f>
        <v>8.4181730514480113E+123</v>
      </c>
      <c r="WQF25" s="369"/>
      <c r="WQG25" s="369">
        <f t="shared" ref="WQG25" si="7995">WQE25*$C$25</f>
        <v>8.7128091082486911E+123</v>
      </c>
      <c r="WQH25" s="369"/>
      <c r="WQI25" s="369">
        <f t="shared" ref="WQI25" si="7996">WQG25*$C$25</f>
        <v>9.017757427037394E+123</v>
      </c>
      <c r="WQJ25" s="369"/>
      <c r="WQK25" s="369">
        <f t="shared" ref="WQK25" si="7997">WQI25*$C$25</f>
        <v>9.3333789369837026E+123</v>
      </c>
      <c r="WQL25" s="369"/>
      <c r="WQM25" s="369">
        <f t="shared" ref="WQM25" si="7998">WQK25*$C$25</f>
        <v>9.660047199778131E+123</v>
      </c>
      <c r="WQN25" s="369"/>
      <c r="WQO25" s="369">
        <f t="shared" ref="WQO25" si="7999">WQM25*$C$25</f>
        <v>9.9981488517703652E+123</v>
      </c>
      <c r="WQP25" s="369"/>
      <c r="WQQ25" s="369">
        <f t="shared" ref="WQQ25" si="8000">WQO25*$C$25</f>
        <v>1.0348084061582327E+124</v>
      </c>
      <c r="WQR25" s="369"/>
      <c r="WQS25" s="369">
        <f t="shared" ref="WQS25" si="8001">WQQ25*$C$25</f>
        <v>1.0710267003737709E+124</v>
      </c>
      <c r="WQT25" s="369"/>
      <c r="WQU25" s="369">
        <f t="shared" ref="WQU25" si="8002">WQS25*$C$25</f>
        <v>1.1085126348868527E+124</v>
      </c>
      <c r="WQV25" s="369"/>
      <c r="WQW25" s="369">
        <f t="shared" ref="WQW25" si="8003">WQU25*$C$25</f>
        <v>1.1473105771078925E+124</v>
      </c>
      <c r="WQX25" s="369"/>
      <c r="WQY25" s="369">
        <f t="shared" ref="WQY25" si="8004">WQW25*$C$25</f>
        <v>1.1874664473066687E+124</v>
      </c>
      <c r="WQZ25" s="369"/>
      <c r="WRA25" s="369">
        <f t="shared" ref="WRA25" si="8005">WQY25*$C$25</f>
        <v>1.229027772962402E+124</v>
      </c>
      <c r="WRB25" s="369"/>
      <c r="WRC25" s="369">
        <f t="shared" ref="WRC25" si="8006">WRA25*$C$25</f>
        <v>1.2720437450160859E+124</v>
      </c>
      <c r="WRD25" s="369"/>
      <c r="WRE25" s="369">
        <f t="shared" ref="WRE25" si="8007">WRC25*$C$25</f>
        <v>1.3165652760916489E+124</v>
      </c>
      <c r="WRF25" s="369"/>
      <c r="WRG25" s="369">
        <f t="shared" ref="WRG25" si="8008">WRE25*$C$25</f>
        <v>1.3626450607548564E+124</v>
      </c>
      <c r="WRH25" s="369"/>
      <c r="WRI25" s="369">
        <f t="shared" ref="WRI25" si="8009">WRG25*$C$25</f>
        <v>1.4103376378812762E+124</v>
      </c>
      <c r="WRJ25" s="369"/>
      <c r="WRK25" s="369">
        <f t="shared" ref="WRK25" si="8010">WRI25*$C$25</f>
        <v>1.4596994552071208E+124</v>
      </c>
      <c r="WRL25" s="369"/>
      <c r="WRM25" s="369">
        <f t="shared" ref="WRM25" si="8011">WRK25*$C$25</f>
        <v>1.51078893613937E+124</v>
      </c>
      <c r="WRN25" s="369"/>
      <c r="WRO25" s="369">
        <f t="shared" ref="WRO25" si="8012">WRM25*$C$25</f>
        <v>1.5636665489042478E+124</v>
      </c>
      <c r="WRP25" s="369"/>
      <c r="WRQ25" s="369">
        <f t="shared" ref="WRQ25" si="8013">WRO25*$C$25</f>
        <v>1.6183948781158962E+124</v>
      </c>
      <c r="WRR25" s="369"/>
      <c r="WRS25" s="369">
        <f t="shared" ref="WRS25" si="8014">WRQ25*$C$25</f>
        <v>1.6750386988499523E+124</v>
      </c>
      <c r="WRT25" s="369"/>
      <c r="WRU25" s="369">
        <f t="shared" ref="WRU25" si="8015">WRS25*$C$25</f>
        <v>1.7336650533097006E+124</v>
      </c>
      <c r="WRV25" s="369"/>
      <c r="WRW25" s="369">
        <f t="shared" ref="WRW25" si="8016">WRU25*$C$25</f>
        <v>1.7943433301755401E+124</v>
      </c>
      <c r="WRX25" s="369"/>
      <c r="WRY25" s="369">
        <f t="shared" ref="WRY25" si="8017">WRW25*$C$25</f>
        <v>1.8571453467316838E+124</v>
      </c>
      <c r="WRZ25" s="369"/>
      <c r="WSA25" s="369">
        <f t="shared" ref="WSA25" si="8018">WRY25*$C$25</f>
        <v>1.9221454338672927E+124</v>
      </c>
      <c r="WSB25" s="369"/>
      <c r="WSC25" s="369">
        <f t="shared" ref="WSC25" si="8019">WSA25*$C$25</f>
        <v>1.9894205240526477E+124</v>
      </c>
      <c r="WSD25" s="369"/>
      <c r="WSE25" s="369">
        <f t="shared" ref="WSE25" si="8020">WSC25*$C$25</f>
        <v>2.0590502423944901E+124</v>
      </c>
      <c r="WSF25" s="369"/>
      <c r="WSG25" s="369">
        <f t="shared" ref="WSG25" si="8021">WSE25*$C$25</f>
        <v>2.1311170008782971E+124</v>
      </c>
      <c r="WSH25" s="369"/>
      <c r="WSI25" s="369">
        <f t="shared" ref="WSI25" si="8022">WSG25*$C$25</f>
        <v>2.2057060959090375E+124</v>
      </c>
      <c r="WSJ25" s="369"/>
      <c r="WSK25" s="369">
        <f t="shared" ref="WSK25" si="8023">WSI25*$C$25</f>
        <v>2.2829058092658536E+124</v>
      </c>
      <c r="WSL25" s="369"/>
      <c r="WSM25" s="369">
        <f t="shared" ref="WSM25" si="8024">WSK25*$C$25</f>
        <v>2.3628075125901585E+124</v>
      </c>
      <c r="WSN25" s="369"/>
      <c r="WSO25" s="369">
        <f t="shared" ref="WSO25" si="8025">WSM25*$C$25</f>
        <v>2.4455057755308137E+124</v>
      </c>
      <c r="WSP25" s="369"/>
      <c r="WSQ25" s="369">
        <f t="shared" ref="WSQ25" si="8026">WSO25*$C$25</f>
        <v>2.531098477674392E+124</v>
      </c>
      <c r="WSR25" s="369"/>
      <c r="WSS25" s="369">
        <f t="shared" ref="WSS25" si="8027">WSQ25*$C$25</f>
        <v>2.6196869243929956E+124</v>
      </c>
      <c r="WST25" s="369"/>
      <c r="WSU25" s="369">
        <f t="shared" ref="WSU25" si="8028">WSS25*$C$25</f>
        <v>2.7113759667467503E+124</v>
      </c>
      <c r="WSV25" s="369"/>
      <c r="WSW25" s="369">
        <f t="shared" ref="WSW25" si="8029">WSU25*$C$25</f>
        <v>2.8062741255828864E+124</v>
      </c>
      <c r="WSX25" s="369"/>
      <c r="WSY25" s="369">
        <f t="shared" ref="WSY25" si="8030">WSW25*$C$25</f>
        <v>2.9044937199782871E+124</v>
      </c>
      <c r="WSZ25" s="369"/>
      <c r="WTA25" s="369">
        <f t="shared" ref="WTA25" si="8031">WSY25*$C$25</f>
        <v>3.0061510001775267E+124</v>
      </c>
      <c r="WTB25" s="369"/>
      <c r="WTC25" s="369">
        <f t="shared" ref="WTC25" si="8032">WTA25*$C$25</f>
        <v>3.11136628518374E+124</v>
      </c>
      <c r="WTD25" s="369"/>
      <c r="WTE25" s="369">
        <f t="shared" ref="WTE25" si="8033">WTC25*$C$25</f>
        <v>3.2202641051651705E+124</v>
      </c>
      <c r="WTF25" s="369"/>
      <c r="WTG25" s="369">
        <f t="shared" ref="WTG25" si="8034">WTE25*$C$25</f>
        <v>3.332973348845951E+124</v>
      </c>
      <c r="WTH25" s="369"/>
      <c r="WTI25" s="369">
        <f t="shared" ref="WTI25" si="8035">WTG25*$C$25</f>
        <v>3.4496274160555589E+124</v>
      </c>
      <c r="WTJ25" s="369"/>
      <c r="WTK25" s="369">
        <f t="shared" ref="WTK25" si="8036">WTI25*$C$25</f>
        <v>3.570364375617503E+124</v>
      </c>
      <c r="WTL25" s="369"/>
      <c r="WTM25" s="369">
        <f t="shared" ref="WTM25" si="8037">WTK25*$C$25</f>
        <v>3.6953271287641155E+124</v>
      </c>
      <c r="WTN25" s="369"/>
      <c r="WTO25" s="369">
        <f t="shared" ref="WTO25" si="8038">WTM25*$C$25</f>
        <v>3.824663578270859E+124</v>
      </c>
      <c r="WTP25" s="369"/>
      <c r="WTQ25" s="369">
        <f t="shared" ref="WTQ25" si="8039">WTO25*$C$25</f>
        <v>3.9585268035103387E+124</v>
      </c>
      <c r="WTR25" s="369"/>
      <c r="WTS25" s="369">
        <f t="shared" ref="WTS25" si="8040">WTQ25*$C$25</f>
        <v>4.0970752416332001E+124</v>
      </c>
      <c r="WTT25" s="369"/>
      <c r="WTU25" s="369">
        <f t="shared" ref="WTU25" si="8041">WTS25*$C$25</f>
        <v>4.2404728750903618E+124</v>
      </c>
      <c r="WTV25" s="369"/>
      <c r="WTW25" s="369">
        <f t="shared" ref="WTW25" si="8042">WTU25*$C$25</f>
        <v>4.3888894257185242E+124</v>
      </c>
      <c r="WTX25" s="369"/>
      <c r="WTY25" s="369">
        <f t="shared" ref="WTY25" si="8043">WTW25*$C$25</f>
        <v>4.5425005556186719E+124</v>
      </c>
      <c r="WTZ25" s="369"/>
      <c r="WUA25" s="369">
        <f t="shared" ref="WUA25" si="8044">WTY25*$C$25</f>
        <v>4.7014880750653251E+124</v>
      </c>
      <c r="WUB25" s="369"/>
      <c r="WUC25" s="369">
        <f t="shared" ref="WUC25" si="8045">WUA25*$C$25</f>
        <v>4.8660401576926114E+124</v>
      </c>
      <c r="WUD25" s="369"/>
      <c r="WUE25" s="369">
        <f t="shared" ref="WUE25" si="8046">WUC25*$C$25</f>
        <v>5.0363515632118527E+124</v>
      </c>
      <c r="WUF25" s="369"/>
      <c r="WUG25" s="369">
        <f t="shared" ref="WUG25" si="8047">WUE25*$C$25</f>
        <v>5.2126238679242671E+124</v>
      </c>
      <c r="WUH25" s="369"/>
      <c r="WUI25" s="369">
        <f t="shared" ref="WUI25" si="8048">WUG25*$C$25</f>
        <v>5.3950657033016165E+124</v>
      </c>
      <c r="WUJ25" s="369"/>
      <c r="WUK25" s="369">
        <f t="shared" ref="WUK25" si="8049">WUI25*$C$25</f>
        <v>5.5838930029171725E+124</v>
      </c>
      <c r="WUL25" s="369"/>
      <c r="WUM25" s="369">
        <f t="shared" ref="WUM25" si="8050">WUK25*$C$25</f>
        <v>5.779329258019273E+124</v>
      </c>
      <c r="WUN25" s="369"/>
      <c r="WUO25" s="369">
        <f t="shared" ref="WUO25" si="8051">WUM25*$C$25</f>
        <v>5.9816057820499466E+124</v>
      </c>
      <c r="WUP25" s="369"/>
      <c r="WUQ25" s="369">
        <f t="shared" ref="WUQ25" si="8052">WUO25*$C$25</f>
        <v>6.1909619844216941E+124</v>
      </c>
      <c r="WUR25" s="369"/>
      <c r="WUS25" s="369">
        <f t="shared" ref="WUS25" si="8053">WUQ25*$C$25</f>
        <v>6.407645653876453E+124</v>
      </c>
      <c r="WUT25" s="369"/>
      <c r="WUU25" s="369">
        <f t="shared" ref="WUU25" si="8054">WUS25*$C$25</f>
        <v>6.6319132517621287E+124</v>
      </c>
      <c r="WUV25" s="369"/>
      <c r="WUW25" s="369">
        <f t="shared" ref="WUW25" si="8055">WUU25*$C$25</f>
        <v>6.8640302155738024E+124</v>
      </c>
      <c r="WUX25" s="369"/>
      <c r="WUY25" s="369">
        <f t="shared" ref="WUY25" si="8056">WUW25*$C$25</f>
        <v>7.1042712731188848E+124</v>
      </c>
      <c r="WUZ25" s="369"/>
      <c r="WVA25" s="369">
        <f t="shared" ref="WVA25" si="8057">WUY25*$C$25</f>
        <v>7.3529207676780456E+124</v>
      </c>
      <c r="WVB25" s="369"/>
      <c r="WVC25" s="369">
        <f t="shared" ref="WVC25" si="8058">WVA25*$C$25</f>
        <v>7.6102729945467768E+124</v>
      </c>
      <c r="WVD25" s="369"/>
      <c r="WVE25" s="369">
        <f t="shared" ref="WVE25" si="8059">WVC25*$C$25</f>
        <v>7.8766325493559131E+124</v>
      </c>
      <c r="WVF25" s="369"/>
      <c r="WVG25" s="369">
        <f t="shared" ref="WVG25" si="8060">WVE25*$C$25</f>
        <v>8.1523146885833693E+124</v>
      </c>
      <c r="WVH25" s="369"/>
      <c r="WVI25" s="369">
        <f t="shared" ref="WVI25" si="8061">WVG25*$C$25</f>
        <v>8.4376457026837865E+124</v>
      </c>
      <c r="WVJ25" s="369"/>
      <c r="WVK25" s="369">
        <f t="shared" ref="WVK25" si="8062">WVI25*$C$25</f>
        <v>8.732963302277719E+124</v>
      </c>
      <c r="WVL25" s="369"/>
      <c r="WVM25" s="369">
        <f t="shared" ref="WVM25" si="8063">WVK25*$C$25</f>
        <v>9.0386170178574387E+124</v>
      </c>
      <c r="WVN25" s="369"/>
      <c r="WVO25" s="369">
        <f t="shared" ref="WVO25" si="8064">WVM25*$C$25</f>
        <v>9.354968613482449E+124</v>
      </c>
      <c r="WVP25" s="369"/>
      <c r="WVQ25" s="369">
        <f t="shared" ref="WVQ25" si="8065">WVO25*$C$25</f>
        <v>9.682392514954334E+124</v>
      </c>
      <c r="WVR25" s="369"/>
      <c r="WVS25" s="369">
        <f t="shared" ref="WVS25" si="8066">WVQ25*$C$25</f>
        <v>1.0021276252977736E+125</v>
      </c>
      <c r="WVT25" s="369"/>
      <c r="WVU25" s="369">
        <f t="shared" ref="WVU25" si="8067">WVS25*$C$25</f>
        <v>1.0372020921831955E+125</v>
      </c>
      <c r="WVV25" s="369"/>
      <c r="WVW25" s="369">
        <f t="shared" ref="WVW25" si="8068">WVU25*$C$25</f>
        <v>1.0735041654096072E+125</v>
      </c>
      <c r="WVX25" s="369"/>
      <c r="WVY25" s="369">
        <f t="shared" ref="WVY25" si="8069">WVW25*$C$25</f>
        <v>1.1110768111989434E+125</v>
      </c>
      <c r="WVZ25" s="369"/>
      <c r="WWA25" s="369">
        <f t="shared" ref="WWA25" si="8070">WVY25*$C$25</f>
        <v>1.1499644995909064E+125</v>
      </c>
      <c r="WWB25" s="369"/>
      <c r="WWC25" s="369">
        <f t="shared" ref="WWC25" si="8071">WWA25*$C$25</f>
        <v>1.190213257076588E+125</v>
      </c>
      <c r="WWD25" s="369"/>
      <c r="WWE25" s="369">
        <f t="shared" ref="WWE25" si="8072">WWC25*$C$25</f>
        <v>1.2318707210742685E+125</v>
      </c>
      <c r="WWF25" s="369"/>
      <c r="WWG25" s="369">
        <f t="shared" ref="WWG25" si="8073">WWE25*$C$25</f>
        <v>1.2749861963118679E+125</v>
      </c>
      <c r="WWH25" s="369"/>
      <c r="WWI25" s="369">
        <f t="shared" ref="WWI25" si="8074">WWG25*$C$25</f>
        <v>1.3196107131827831E+125</v>
      </c>
      <c r="WWJ25" s="369"/>
      <c r="WWK25" s="369">
        <f t="shared" ref="WWK25" si="8075">WWI25*$C$25</f>
        <v>1.3657970881441805E+125</v>
      </c>
      <c r="WWL25" s="369"/>
      <c r="WWM25" s="369">
        <f t="shared" ref="WWM25" si="8076">WWK25*$C$25</f>
        <v>1.4135999862292268E+125</v>
      </c>
      <c r="WWN25" s="369"/>
      <c r="WWO25" s="369">
        <f t="shared" ref="WWO25" si="8077">WWM25*$C$25</f>
        <v>1.4630759857472496E+125</v>
      </c>
      <c r="WWP25" s="369"/>
      <c r="WWQ25" s="369">
        <f t="shared" ref="WWQ25" si="8078">WWO25*$C$25</f>
        <v>1.5142836452484033E+125</v>
      </c>
      <c r="WWR25" s="369"/>
      <c r="WWS25" s="369">
        <f t="shared" ref="WWS25" si="8079">WWQ25*$C$25</f>
        <v>1.5672835728320973E+125</v>
      </c>
      <c r="WWT25" s="369"/>
      <c r="WWU25" s="369">
        <f t="shared" ref="WWU25" si="8080">WWS25*$C$25</f>
        <v>1.6221384978812206E+125</v>
      </c>
      <c r="WWV25" s="369"/>
      <c r="WWW25" s="369">
        <f t="shared" ref="WWW25" si="8081">WWU25*$C$25</f>
        <v>1.6789133453070632E+125</v>
      </c>
      <c r="WWX25" s="369"/>
      <c r="WWY25" s="369">
        <f t="shared" ref="WWY25" si="8082">WWW25*$C$25</f>
        <v>1.7376753123928101E+125</v>
      </c>
      <c r="WWZ25" s="369"/>
      <c r="WXA25" s="369">
        <f t="shared" ref="WXA25" si="8083">WWY25*$C$25</f>
        <v>1.7984939483265582E+125</v>
      </c>
      <c r="WXB25" s="369"/>
      <c r="WXC25" s="369">
        <f t="shared" ref="WXC25" si="8084">WXA25*$C$25</f>
        <v>1.8614412365179878E+125</v>
      </c>
      <c r="WXD25" s="369"/>
      <c r="WXE25" s="369">
        <f t="shared" ref="WXE25" si="8085">WXC25*$C$25</f>
        <v>1.9265916797961174E+125</v>
      </c>
      <c r="WXF25" s="369"/>
      <c r="WXG25" s="369">
        <f t="shared" ref="WXG25" si="8086">WXE25*$C$25</f>
        <v>1.9940223885889814E+125</v>
      </c>
      <c r="WXH25" s="369"/>
      <c r="WXI25" s="369">
        <f t="shared" ref="WXI25" si="8087">WXG25*$C$25</f>
        <v>2.0638131721895957E+125</v>
      </c>
      <c r="WXJ25" s="369"/>
      <c r="WXK25" s="369">
        <f t="shared" ref="WXK25" si="8088">WXI25*$C$25</f>
        <v>2.1360466332162312E+125</v>
      </c>
      <c r="WXL25" s="369"/>
      <c r="WXM25" s="369">
        <f t="shared" ref="WXM25" si="8089">WXK25*$C$25</f>
        <v>2.210808265378799E+125</v>
      </c>
      <c r="WXN25" s="369"/>
      <c r="WXO25" s="369">
        <f t="shared" ref="WXO25" si="8090">WXM25*$C$25</f>
        <v>2.2881865546670567E+125</v>
      </c>
      <c r="WXP25" s="369"/>
      <c r="WXQ25" s="369">
        <f t="shared" ref="WXQ25" si="8091">WXO25*$C$25</f>
        <v>2.3682730840804036E+125</v>
      </c>
      <c r="WXR25" s="369"/>
      <c r="WXS25" s="369">
        <f t="shared" ref="WXS25" si="8092">WXQ25*$C$25</f>
        <v>2.4511626420232173E+125</v>
      </c>
      <c r="WXT25" s="369"/>
      <c r="WXU25" s="369">
        <f t="shared" ref="WXU25" si="8093">WXS25*$C$25</f>
        <v>2.5369533344940299E+125</v>
      </c>
      <c r="WXV25" s="369"/>
      <c r="WXW25" s="369">
        <f t="shared" ref="WXW25" si="8094">WXU25*$C$25</f>
        <v>2.6257467012013208E+125</v>
      </c>
      <c r="WXX25" s="369"/>
      <c r="WXY25" s="369">
        <f t="shared" ref="WXY25" si="8095">WXW25*$C$25</f>
        <v>2.7176478357433668E+125</v>
      </c>
      <c r="WXZ25" s="369"/>
      <c r="WYA25" s="369">
        <f t="shared" ref="WYA25" si="8096">WXY25*$C$25</f>
        <v>2.8127655099943842E+125</v>
      </c>
      <c r="WYB25" s="369"/>
      <c r="WYC25" s="369">
        <f t="shared" ref="WYC25" si="8097">WYA25*$C$25</f>
        <v>2.9112123028441875E+125</v>
      </c>
      <c r="WYD25" s="369"/>
      <c r="WYE25" s="369">
        <f t="shared" ref="WYE25" si="8098">WYC25*$C$25</f>
        <v>3.013104733443734E+125</v>
      </c>
      <c r="WYF25" s="369"/>
      <c r="WYG25" s="369">
        <f t="shared" ref="WYG25" si="8099">WYE25*$C$25</f>
        <v>3.1185633991142644E+125</v>
      </c>
      <c r="WYH25" s="369"/>
      <c r="WYI25" s="369">
        <f t="shared" ref="WYI25" si="8100">WYG25*$C$25</f>
        <v>3.2277131180832636E+125</v>
      </c>
      <c r="WYJ25" s="369"/>
      <c r="WYK25" s="369">
        <f t="shared" ref="WYK25" si="8101">WYI25*$C$25</f>
        <v>3.3406830772161777E+125</v>
      </c>
      <c r="WYL25" s="369"/>
      <c r="WYM25" s="369">
        <f t="shared" ref="WYM25" si="8102">WYK25*$C$25</f>
        <v>3.4576069849187433E+125</v>
      </c>
      <c r="WYN25" s="369"/>
      <c r="WYO25" s="369">
        <f t="shared" ref="WYO25" si="8103">WYM25*$C$25</f>
        <v>3.5786232293908988E+125</v>
      </c>
      <c r="WYP25" s="369"/>
      <c r="WYQ25" s="369">
        <f t="shared" ref="WYQ25" si="8104">WYO25*$C$25</f>
        <v>3.7038750424195797E+125</v>
      </c>
      <c r="WYR25" s="369"/>
      <c r="WYS25" s="369">
        <f t="shared" ref="WYS25" si="8105">WYQ25*$C$25</f>
        <v>3.8335106689042648E+125</v>
      </c>
      <c r="WYT25" s="369"/>
      <c r="WYU25" s="369">
        <f t="shared" ref="WYU25" si="8106">WYS25*$C$25</f>
        <v>3.9676835423159139E+125</v>
      </c>
      <c r="WYV25" s="369"/>
      <c r="WYW25" s="369">
        <f t="shared" ref="WYW25" si="8107">WYU25*$C$25</f>
        <v>4.1065524662969704E+125</v>
      </c>
      <c r="WYX25" s="369"/>
      <c r="WYY25" s="369">
        <f t="shared" ref="WYY25" si="8108">WYW25*$C$25</f>
        <v>4.250281802617364E+125</v>
      </c>
      <c r="WYZ25" s="369"/>
      <c r="WZA25" s="369">
        <f t="shared" ref="WZA25" si="8109">WYY25*$C$25</f>
        <v>4.3990416657089712E+125</v>
      </c>
      <c r="WZB25" s="369"/>
      <c r="WZC25" s="369">
        <f t="shared" ref="WZC25" si="8110">WZA25*$C$25</f>
        <v>4.5530081240087849E+125</v>
      </c>
      <c r="WZD25" s="369"/>
      <c r="WZE25" s="369">
        <f t="shared" ref="WZE25" si="8111">WZC25*$C$25</f>
        <v>4.7123634083490923E+125</v>
      </c>
      <c r="WZF25" s="369"/>
      <c r="WZG25" s="369">
        <f t="shared" ref="WZG25" si="8112">WZE25*$C$25</f>
        <v>4.8772961276413099E+125</v>
      </c>
      <c r="WZH25" s="369"/>
      <c r="WZI25" s="369">
        <f t="shared" ref="WZI25" si="8113">WZG25*$C$25</f>
        <v>5.0480014921087551E+125</v>
      </c>
      <c r="WZJ25" s="369"/>
      <c r="WZK25" s="369">
        <f t="shared" ref="WZK25" si="8114">WZI25*$C$25</f>
        <v>5.2246815443325615E+125</v>
      </c>
      <c r="WZL25" s="369"/>
      <c r="WZM25" s="369">
        <f t="shared" ref="WZM25" si="8115">WZK25*$C$25</f>
        <v>5.4075453983842008E+125</v>
      </c>
      <c r="WZN25" s="369"/>
      <c r="WZO25" s="369">
        <f t="shared" ref="WZO25" si="8116">WZM25*$C$25</f>
        <v>5.596809487327647E+125</v>
      </c>
      <c r="WZP25" s="369"/>
      <c r="WZQ25" s="369">
        <f t="shared" ref="WZQ25" si="8117">WZO25*$C$25</f>
        <v>5.792697819384114E+125</v>
      </c>
      <c r="WZR25" s="369"/>
      <c r="WZS25" s="369">
        <f t="shared" ref="WZS25" si="8118">WZQ25*$C$25</f>
        <v>5.9954422430625574E+125</v>
      </c>
      <c r="WZT25" s="369"/>
      <c r="WZU25" s="369">
        <f t="shared" ref="WZU25" si="8119">WZS25*$C$25</f>
        <v>6.2052827215697467E+125</v>
      </c>
      <c r="WZV25" s="369"/>
      <c r="WZW25" s="369">
        <f t="shared" ref="WZW25" si="8120">WZU25*$C$25</f>
        <v>6.4224676168246873E+125</v>
      </c>
      <c r="WZX25" s="369"/>
      <c r="WZY25" s="369">
        <f t="shared" ref="WZY25" si="8121">WZW25*$C$25</f>
        <v>6.6472539834135505E+125</v>
      </c>
      <c r="WZZ25" s="369"/>
      <c r="XAA25" s="369">
        <f t="shared" ref="XAA25" si="8122">WZY25*$C$25</f>
        <v>6.8799078728330238E+125</v>
      </c>
      <c r="XAB25" s="369"/>
      <c r="XAC25" s="369">
        <f t="shared" ref="XAC25" si="8123">XAA25*$C$25</f>
        <v>7.1207046483821783E+125</v>
      </c>
      <c r="XAD25" s="369"/>
      <c r="XAE25" s="369">
        <f t="shared" ref="XAE25" si="8124">XAC25*$C$25</f>
        <v>7.3699293110755548E+125</v>
      </c>
      <c r="XAF25" s="369"/>
      <c r="XAG25" s="369">
        <f t="shared" ref="XAG25" si="8125">XAE25*$C$25</f>
        <v>7.6278768369631992E+125</v>
      </c>
      <c r="XAH25" s="369"/>
      <c r="XAI25" s="369">
        <f t="shared" ref="XAI25" si="8126">XAG25*$C$25</f>
        <v>7.8948525262569105E+125</v>
      </c>
      <c r="XAJ25" s="369"/>
      <c r="XAK25" s="369">
        <f t="shared" ref="XAK25" si="8127">XAI25*$C$25</f>
        <v>8.1711723646759018E+125</v>
      </c>
      <c r="XAL25" s="369"/>
      <c r="XAM25" s="369">
        <f t="shared" ref="XAM25" si="8128">XAK25*$C$25</f>
        <v>8.4571633974395571E+125</v>
      </c>
      <c r="XAN25" s="369"/>
      <c r="XAO25" s="369">
        <f t="shared" ref="XAO25" si="8129">XAM25*$C$25</f>
        <v>8.7531641163499416E+125</v>
      </c>
      <c r="XAP25" s="369"/>
      <c r="XAQ25" s="369">
        <f t="shared" ref="XAQ25" si="8130">XAO25*$C$25</f>
        <v>9.0595248604221887E+125</v>
      </c>
      <c r="XAR25" s="369"/>
      <c r="XAS25" s="369">
        <f t="shared" ref="XAS25" si="8131">XAQ25*$C$25</f>
        <v>9.3766082305369643E+125</v>
      </c>
      <c r="XAT25" s="369"/>
      <c r="XAU25" s="369">
        <f t="shared" ref="XAU25" si="8132">XAS25*$C$25</f>
        <v>9.704789518605757E+125</v>
      </c>
      <c r="XAV25" s="369"/>
      <c r="XAW25" s="369">
        <f t="shared" ref="XAW25" si="8133">XAU25*$C$25</f>
        <v>1.0044457151756958E+126</v>
      </c>
      <c r="XAX25" s="369"/>
      <c r="XAY25" s="369">
        <f t="shared" ref="XAY25" si="8134">XAW25*$C$25</f>
        <v>1.0396013152068451E+126</v>
      </c>
      <c r="XAZ25" s="369"/>
      <c r="XBA25" s="369">
        <f t="shared" ref="XBA25" si="8135">XAY25*$C$25</f>
        <v>1.0759873612390846E+126</v>
      </c>
      <c r="XBB25" s="369"/>
      <c r="XBC25" s="369">
        <f t="shared" ref="XBC25" si="8136">XBA25*$C$25</f>
        <v>1.1136469188824524E+126</v>
      </c>
      <c r="XBD25" s="369"/>
      <c r="XBE25" s="369">
        <f t="shared" ref="XBE25" si="8137">XBC25*$C$25</f>
        <v>1.1526245610433382E+126</v>
      </c>
      <c r="XBF25" s="369"/>
      <c r="XBG25" s="369">
        <f t="shared" ref="XBG25" si="8138">XBE25*$C$25</f>
        <v>1.1929664206798549E+126</v>
      </c>
      <c r="XBH25" s="369"/>
      <c r="XBI25" s="369">
        <f t="shared" ref="XBI25" si="8139">XBG25*$C$25</f>
        <v>1.2347202454036498E+126</v>
      </c>
      <c r="XBJ25" s="369"/>
      <c r="XBK25" s="369">
        <f t="shared" ref="XBK25" si="8140">XBI25*$C$25</f>
        <v>1.2779354539927774E+126</v>
      </c>
      <c r="XBL25" s="369"/>
      <c r="XBM25" s="369">
        <f t="shared" ref="XBM25" si="8141">XBK25*$C$25</f>
        <v>1.3226631948825245E+126</v>
      </c>
      <c r="XBN25" s="369"/>
      <c r="XBO25" s="369">
        <f t="shared" ref="XBO25" si="8142">XBM25*$C$25</f>
        <v>1.3689564067034127E+126</v>
      </c>
      <c r="XBP25" s="369"/>
      <c r="XBQ25" s="369">
        <f t="shared" ref="XBQ25" si="8143">XBO25*$C$25</f>
        <v>1.416869880938032E+126</v>
      </c>
      <c r="XBR25" s="369"/>
      <c r="XBS25" s="369">
        <f t="shared" ref="XBS25" si="8144">XBQ25*$C$25</f>
        <v>1.4664603267708631E+126</v>
      </c>
      <c r="XBT25" s="369"/>
      <c r="XBU25" s="369">
        <f t="shared" ref="XBU25" si="8145">XBS25*$C$25</f>
        <v>1.5177864382078433E+126</v>
      </c>
      <c r="XBV25" s="369"/>
      <c r="XBW25" s="369">
        <f t="shared" ref="XBW25" si="8146">XBU25*$C$25</f>
        <v>1.5709089635451178E+126</v>
      </c>
      <c r="XBX25" s="369"/>
      <c r="XBY25" s="369">
        <f t="shared" ref="XBY25" si="8147">XBW25*$C$25</f>
        <v>1.6258907772691968E+126</v>
      </c>
      <c r="XBZ25" s="369"/>
      <c r="XCA25" s="369">
        <f t="shared" ref="XCA25" si="8148">XBY25*$C$25</f>
        <v>1.6827969544736186E+126</v>
      </c>
      <c r="XCB25" s="369"/>
      <c r="XCC25" s="369">
        <f t="shared" ref="XCC25" si="8149">XCA25*$C$25</f>
        <v>1.7416948478801951E+126</v>
      </c>
      <c r="XCD25" s="369"/>
      <c r="XCE25" s="369">
        <f t="shared" ref="XCE25" si="8150">XCC25*$C$25</f>
        <v>1.8026541675560018E+126</v>
      </c>
      <c r="XCF25" s="369"/>
      <c r="XCG25" s="369">
        <f t="shared" ref="XCG25" si="8151">XCE25*$C$25</f>
        <v>1.8657470634204616E+126</v>
      </c>
      <c r="XCH25" s="369"/>
      <c r="XCI25" s="369">
        <f t="shared" ref="XCI25" si="8152">XCG25*$C$25</f>
        <v>1.9310482106401775E+126</v>
      </c>
      <c r="XCJ25" s="369"/>
      <c r="XCK25" s="369">
        <f t="shared" ref="XCK25" si="8153">XCI25*$C$25</f>
        <v>1.9986348980125837E+126</v>
      </c>
      <c r="XCL25" s="369"/>
      <c r="XCM25" s="369">
        <f t="shared" ref="XCM25" si="8154">XCK25*$C$25</f>
        <v>2.0685871194430239E+126</v>
      </c>
      <c r="XCN25" s="369"/>
      <c r="XCO25" s="369">
        <f t="shared" ref="XCO25" si="8155">XCM25*$C$25</f>
        <v>2.1409876686235295E+126</v>
      </c>
      <c r="XCP25" s="369"/>
      <c r="XCQ25" s="369">
        <f t="shared" ref="XCQ25" si="8156">XCO25*$C$25</f>
        <v>2.2159222370253528E+126</v>
      </c>
      <c r="XCR25" s="369"/>
      <c r="XCS25" s="369">
        <f t="shared" ref="XCS25" si="8157">XCQ25*$C$25</f>
        <v>2.2934795153212401E+126</v>
      </c>
      <c r="XCT25" s="369"/>
      <c r="XCU25" s="369">
        <f t="shared" ref="XCU25" si="8158">XCS25*$C$25</f>
        <v>2.3737512983574833E+126</v>
      </c>
      <c r="XCV25" s="369"/>
      <c r="XCW25" s="369">
        <f t="shared" ref="XCW25" si="8159">XCU25*$C$25</f>
        <v>2.456832593799995E+126</v>
      </c>
      <c r="XCX25" s="369"/>
      <c r="XCY25" s="369">
        <f t="shared" ref="XCY25" si="8160">XCW25*$C$25</f>
        <v>2.5428217345829948E+126</v>
      </c>
      <c r="XCZ25" s="369"/>
      <c r="XDA25" s="369">
        <f t="shared" ref="XDA25" si="8161">XCY25*$C$25</f>
        <v>2.6318204952933994E+126</v>
      </c>
      <c r="XDB25" s="369"/>
      <c r="XDC25" s="369">
        <f t="shared" ref="XDC25" si="8162">XDA25*$C$25</f>
        <v>2.7239342126286681E+126</v>
      </c>
      <c r="XDD25" s="369"/>
      <c r="XDE25" s="369">
        <f t="shared" ref="XDE25" si="8163">XDC25*$C$25</f>
        <v>2.8192719100706715E+126</v>
      </c>
      <c r="XDF25" s="369"/>
      <c r="XDG25" s="369">
        <f t="shared" ref="XDG25" si="8164">XDE25*$C$25</f>
        <v>2.9179464269231448E+126</v>
      </c>
      <c r="XDH25" s="369"/>
      <c r="XDI25" s="369">
        <f t="shared" ref="XDI25" si="8165">XDG25*$C$25</f>
        <v>3.0200745518654544E+126</v>
      </c>
      <c r="XDJ25" s="369"/>
      <c r="XDK25" s="369">
        <f t="shared" ref="XDK25" si="8166">XDI25*$C$25</f>
        <v>3.125777161180745E+126</v>
      </c>
      <c r="XDL25" s="369"/>
      <c r="XDM25" s="369">
        <f t="shared" ref="XDM25" si="8167">XDK25*$C$25</f>
        <v>3.2351793618220708E+126</v>
      </c>
      <c r="XDN25" s="369"/>
      <c r="XDO25" s="369">
        <f t="shared" ref="XDO25" si="8168">XDM25*$C$25</f>
        <v>3.3484106394858428E+126</v>
      </c>
      <c r="XDP25" s="369"/>
      <c r="XDQ25" s="369">
        <f t="shared" ref="XDQ25" si="8169">XDO25*$C$25</f>
        <v>3.4656050118678471E+126</v>
      </c>
      <c r="XDR25" s="369"/>
      <c r="XDS25" s="369">
        <f t="shared" ref="XDS25" si="8170">XDQ25*$C$25</f>
        <v>3.5869011872832218E+126</v>
      </c>
      <c r="XDT25" s="369"/>
      <c r="XDU25" s="369">
        <f t="shared" ref="XDU25" si="8171">XDS25*$C$25</f>
        <v>3.7124427288381341E+126</v>
      </c>
      <c r="XDV25" s="369"/>
      <c r="XDW25" s="369">
        <f t="shared" ref="XDW25" si="8172">XDU25*$C$25</f>
        <v>3.8423782243474685E+126</v>
      </c>
      <c r="XDX25" s="369"/>
      <c r="XDY25" s="369">
        <f t="shared" ref="XDY25" si="8173">XDW25*$C$25</f>
        <v>3.9768614621996295E+126</v>
      </c>
      <c r="XDZ25" s="369"/>
      <c r="XEA25" s="369">
        <f t="shared" ref="XEA25" si="8174">XDY25*$C$25</f>
        <v>4.1160516133766162E+126</v>
      </c>
      <c r="XEB25" s="369"/>
      <c r="XEC25" s="369">
        <f t="shared" ref="XEC25" si="8175">XEA25*$C$25</f>
        <v>4.2601134198447972E+126</v>
      </c>
      <c r="XED25" s="369"/>
      <c r="XEE25" s="369">
        <f t="shared" ref="XEE25" si="8176">XEC25*$C$25</f>
        <v>4.409217389539365E+126</v>
      </c>
      <c r="XEF25" s="369"/>
      <c r="XEG25" s="369">
        <f t="shared" ref="XEG25" si="8177">XEE25*$C$25</f>
        <v>4.5635399981732426E+126</v>
      </c>
      <c r="XEH25" s="369"/>
      <c r="XEI25" s="369">
        <f t="shared" ref="XEI25" si="8178">XEG25*$C$25</f>
        <v>4.7232638981093055E+126</v>
      </c>
      <c r="XEJ25" s="369"/>
      <c r="XEK25" s="369">
        <f t="shared" ref="XEK25" si="8179">XEI25*$C$25</f>
        <v>4.8885781345431309E+126</v>
      </c>
      <c r="XEL25" s="369"/>
      <c r="XEM25" s="369">
        <f t="shared" ref="XEM25" si="8180">XEK25*$C$25</f>
        <v>5.0596783692521402E+126</v>
      </c>
      <c r="XEN25" s="369"/>
      <c r="XEO25" s="369">
        <f t="shared" ref="XEO25" si="8181">XEM25*$C$25</f>
        <v>5.2367671121759649E+126</v>
      </c>
      <c r="XEP25" s="369"/>
      <c r="XEQ25" s="369">
        <f t="shared" ref="XEQ25" si="8182">XEO25*$C$25</f>
        <v>5.4200539611021227E+126</v>
      </c>
      <c r="XER25" s="369"/>
      <c r="XES25" s="369">
        <f t="shared" ref="XES25" si="8183">XEQ25*$C$25</f>
        <v>5.6097558497406966E+126</v>
      </c>
      <c r="XET25" s="369"/>
      <c r="XEU25" s="369">
        <f t="shared" ref="XEU25" si="8184">XES25*$C$25</f>
        <v>5.8060973044816204E+126</v>
      </c>
      <c r="XEV25" s="369"/>
      <c r="XEW25" s="369">
        <f t="shared" ref="XEW25" si="8185">XEU25*$C$25</f>
        <v>6.0093107101384762E+126</v>
      </c>
      <c r="XEX25" s="369"/>
      <c r="XEY25" s="369">
        <f t="shared" ref="XEY25" si="8186">XEW25*$C$25</f>
        <v>6.2196365849933224E+126</v>
      </c>
      <c r="XEZ25" s="369"/>
      <c r="XFA25" s="369">
        <f t="shared" ref="XFA25" si="8187">XEY25*$C$25</f>
        <v>6.4373238654680884E+126</v>
      </c>
      <c r="XFB25" s="369"/>
      <c r="XFC25" s="369">
        <f t="shared" ref="XFC25" si="8188">XFA25*$C$25</f>
        <v>6.6626302007594707E+126</v>
      </c>
      <c r="XFD25" s="369"/>
    </row>
    <row r="26" spans="1:16384" s="350" customFormat="1" ht="14.25">
      <c r="A26" s="350" t="s">
        <v>931</v>
      </c>
      <c r="C26" s="390">
        <v>1.0349999999999999</v>
      </c>
      <c r="E26" s="369">
        <f>Application!AC868</f>
        <v>5000</v>
      </c>
      <c r="F26" s="369"/>
      <c r="G26" s="369">
        <f>E26*$C$26</f>
        <v>5175</v>
      </c>
      <c r="H26" s="369"/>
      <c r="I26" s="369">
        <f>G26*$C$26</f>
        <v>5356.125</v>
      </c>
      <c r="J26" s="369"/>
      <c r="K26" s="369">
        <f>I26*$C$26</f>
        <v>5543.5893749999996</v>
      </c>
      <c r="L26" s="369"/>
      <c r="M26" s="369">
        <f>K26*$C$26</f>
        <v>5737.615003124999</v>
      </c>
      <c r="N26" s="369"/>
      <c r="O26" s="369">
        <f>M26*$C$26</f>
        <v>5938.4315282343732</v>
      </c>
      <c r="P26" s="369"/>
      <c r="Q26" s="369">
        <f>O26*$C$26</f>
        <v>6146.276631722576</v>
      </c>
      <c r="R26" s="369"/>
      <c r="S26" s="369">
        <f>Q26*$C$26</f>
        <v>6361.3963138328654</v>
      </c>
      <c r="T26" s="369"/>
      <c r="U26" s="369">
        <f>S26*$C$26</f>
        <v>6584.0451848170151</v>
      </c>
      <c r="V26" s="369"/>
      <c r="W26" s="369">
        <f>U26*$C$26</f>
        <v>6814.4867662856104</v>
      </c>
      <c r="X26" s="369"/>
      <c r="Y26" s="369">
        <f>W26*$C$26</f>
        <v>7052.9938031056063</v>
      </c>
      <c r="Z26" s="369"/>
      <c r="AA26" s="369">
        <f>Y26*$C$26</f>
        <v>7299.8485862143016</v>
      </c>
      <c r="AB26" s="369"/>
      <c r="AC26" s="369">
        <f>AA26*$C$26</f>
        <v>7555.3432867318015</v>
      </c>
      <c r="AD26" s="369"/>
      <c r="AE26" s="369">
        <f>AC26*$C$26</f>
        <v>7819.7803017674141</v>
      </c>
      <c r="AF26" s="369"/>
      <c r="AG26" s="369">
        <f>AE26*$C$26</f>
        <v>8093.472612329273</v>
      </c>
    </row>
    <row r="27" spans="1:16384"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16384"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16384"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16384" s="370" customFormat="1" ht="15">
      <c r="A30" s="370" t="s">
        <v>191</v>
      </c>
      <c r="C30" s="371"/>
      <c r="E30" s="370">
        <f>SUM(E21:E28)</f>
        <v>524448</v>
      </c>
      <c r="G30" s="370">
        <f>SUM(G21:G28)</f>
        <v>542803.67999999993</v>
      </c>
      <c r="I30" s="370">
        <f>SUM(I21:I28)</f>
        <v>561801.8088</v>
      </c>
      <c r="K30" s="370">
        <f>SUM(K21:K28)</f>
        <v>581464.87210799986</v>
      </c>
      <c r="M30" s="370">
        <f>SUM(M21:M28)</f>
        <v>601816.14263177989</v>
      </c>
      <c r="O30" s="370">
        <f>SUM(O21:O28)</f>
        <v>622879.70762389211</v>
      </c>
      <c r="Q30" s="370">
        <f>SUM(Q21:Q28)</f>
        <v>644680.49739072821</v>
      </c>
      <c r="S30" s="370">
        <f>SUM(S21:S28)</f>
        <v>667244.31479940366</v>
      </c>
      <c r="U30" s="370">
        <f>SUM(U21:U28)</f>
        <v>690597.86581738282</v>
      </c>
      <c r="W30" s="370">
        <f>SUM(W21:W28)</f>
        <v>714768.79112099111</v>
      </c>
      <c r="Y30" s="370">
        <f>SUM(Y21:Y28)</f>
        <v>739785.6988102257</v>
      </c>
      <c r="AA30" s="370">
        <f>SUM(AA21:AA28)</f>
        <v>765678.19826858351</v>
      </c>
      <c r="AC30" s="370">
        <f>SUM(AC21:AC28)</f>
        <v>792476.93520798383</v>
      </c>
      <c r="AE30" s="370">
        <f>SUM(AE21:AE28)</f>
        <v>820213.62794026325</v>
      </c>
      <c r="AG30" s="370">
        <f>SUM(AG21:AG28)</f>
        <v>848921.10491817258</v>
      </c>
    </row>
    <row r="31" spans="1:16384"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16384" s="370" customFormat="1" ht="15">
      <c r="A32" s="370" t="s">
        <v>934</v>
      </c>
      <c r="C32" s="371"/>
      <c r="E32" s="370">
        <f>E10-E30</f>
        <v>1385352.3809523811</v>
      </c>
      <c r="G32" s="370">
        <f>G10-G30</f>
        <v>1414741.7104761901</v>
      </c>
      <c r="I32" s="370">
        <f>I10-I30</f>
        <v>1444682.2164380949</v>
      </c>
      <c r="K32" s="370">
        <f>K10-K30</f>
        <v>1475181.2537610473</v>
      </c>
      <c r="M32" s="370">
        <f>M10-M30</f>
        <v>1506246.1363839931</v>
      </c>
      <c r="O32" s="370">
        <f>O10-O30</f>
        <v>1537884.1283672755</v>
      </c>
      <c r="Q32" s="370">
        <f>Q10-Q30</f>
        <v>1570102.4345002181</v>
      </c>
      <c r="S32" s="370">
        <f>S10-S30</f>
        <v>1602908.1903888159</v>
      </c>
      <c r="U32" s="370">
        <f>U10-U30</f>
        <v>1636308.4520005425</v>
      </c>
      <c r="W32" s="370">
        <f>W10-W30</f>
        <v>1670310.1846423824</v>
      </c>
      <c r="Y32" s="370">
        <f>Y10-Y30</f>
        <v>1704920.2513472317</v>
      </c>
      <c r="AA32" s="370">
        <f>AA10-AA30</f>
        <v>1740145.4006428104</v>
      </c>
      <c r="AC32" s="370">
        <f>AC10-AC30</f>
        <v>1775992.2536761938</v>
      </c>
      <c r="AE32" s="370">
        <f>AE10-AE30</f>
        <v>1812467.2906660191</v>
      </c>
      <c r="AG32" s="370">
        <f>AG10-AG30</f>
        <v>1849576.836653267</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 xml:space="preserve">JLL - Taxable Debt </v>
      </c>
      <c r="B35" s="373"/>
      <c r="C35" s="367"/>
      <c r="E35" s="369">
        <f>Application!AB618</f>
        <v>325992.006134975</v>
      </c>
      <c r="F35" s="369"/>
      <c r="G35" s="369">
        <f>$E$35</f>
        <v>325992.006134975</v>
      </c>
      <c r="H35" s="369"/>
      <c r="I35" s="369">
        <f>$E$35</f>
        <v>325992.006134975</v>
      </c>
      <c r="J35" s="369"/>
      <c r="K35" s="369">
        <f>$E$35</f>
        <v>325992.006134975</v>
      </c>
      <c r="L35" s="369"/>
      <c r="M35" s="369">
        <f>$E$35</f>
        <v>325992.006134975</v>
      </c>
      <c r="N35" s="369"/>
      <c r="O35" s="369">
        <f>$E$35</f>
        <v>325992.006134975</v>
      </c>
      <c r="P35" s="369"/>
      <c r="Q35" s="369">
        <f>$E$35</f>
        <v>325992.006134975</v>
      </c>
      <c r="R35" s="369"/>
      <c r="S35" s="369">
        <f>$E$35</f>
        <v>325992.006134975</v>
      </c>
      <c r="T35" s="369"/>
      <c r="U35" s="369">
        <f>$E$35</f>
        <v>325992.006134975</v>
      </c>
      <c r="V35" s="369"/>
      <c r="W35" s="369">
        <f>$E$35</f>
        <v>325992.006134975</v>
      </c>
      <c r="X35" s="369"/>
      <c r="Y35" s="369">
        <f>$E$35</f>
        <v>325992.006134975</v>
      </c>
      <c r="Z35" s="369"/>
      <c r="AA35" s="369">
        <f>$E$35</f>
        <v>325992.006134975</v>
      </c>
      <c r="AB35" s="369"/>
      <c r="AC35" s="369">
        <f>$E$35</f>
        <v>325992.006134975</v>
      </c>
      <c r="AD35" s="369"/>
      <c r="AE35" s="369">
        <f>$E$35</f>
        <v>325992.006134975</v>
      </c>
      <c r="AF35" s="369"/>
      <c r="AG35" s="369">
        <f>$E$35</f>
        <v>325992.006134975</v>
      </c>
    </row>
    <row r="36" spans="1:35" s="350" customFormat="1" ht="14.25">
      <c r="A36" s="372" t="str">
        <f>Application!C619</f>
        <v>JLL - Tax Exempt Bonds</v>
      </c>
      <c r="B36" s="373"/>
      <c r="C36" s="367"/>
      <c r="E36" s="369">
        <f>Application!AB619</f>
        <v>878599.41159194731</v>
      </c>
      <c r="F36" s="369"/>
      <c r="G36" s="369">
        <f>$E$36</f>
        <v>878599.41159194731</v>
      </c>
      <c r="H36" s="369"/>
      <c r="I36" s="369">
        <f>$E$36</f>
        <v>878599.41159194731</v>
      </c>
      <c r="J36" s="369"/>
      <c r="K36" s="369">
        <f>$E$36</f>
        <v>878599.41159194731</v>
      </c>
      <c r="L36" s="369"/>
      <c r="M36" s="369">
        <f>$E$36</f>
        <v>878599.41159194731</v>
      </c>
      <c r="N36" s="369"/>
      <c r="O36" s="369">
        <f>$E$36</f>
        <v>878599.41159194731</v>
      </c>
      <c r="P36" s="369"/>
      <c r="Q36" s="369">
        <f>$E$36</f>
        <v>878599.41159194731</v>
      </c>
      <c r="R36" s="369"/>
      <c r="S36" s="369">
        <f>$E$36</f>
        <v>878599.41159194731</v>
      </c>
      <c r="T36" s="369"/>
      <c r="U36" s="369">
        <f>$E$36</f>
        <v>878599.41159194731</v>
      </c>
      <c r="V36" s="369"/>
      <c r="W36" s="369">
        <f>$E$36</f>
        <v>878599.41159194731</v>
      </c>
      <c r="X36" s="369"/>
      <c r="Y36" s="369">
        <f>$E$36</f>
        <v>878599.41159194731</v>
      </c>
      <c r="Z36" s="369"/>
      <c r="AA36" s="369">
        <f>$E$36</f>
        <v>878599.41159194731</v>
      </c>
      <c r="AB36" s="369"/>
      <c r="AC36" s="369">
        <f>$E$36</f>
        <v>878599.41159194731</v>
      </c>
      <c r="AD36" s="369"/>
      <c r="AE36" s="369">
        <f>$E$36</f>
        <v>878599.41159194731</v>
      </c>
      <c r="AF36" s="369"/>
      <c r="AG36" s="369">
        <f>$E$36</f>
        <v>878599.41159194731</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1204591.4177269223</v>
      </c>
      <c r="G38" s="370">
        <f>SUM(G35:G37)</f>
        <v>1204591.4177269223</v>
      </c>
      <c r="I38" s="370">
        <f>SUM(I35:I37)</f>
        <v>1204591.4177269223</v>
      </c>
      <c r="K38" s="370">
        <f>SUM(K35:K37)</f>
        <v>1204591.4177269223</v>
      </c>
      <c r="M38" s="370">
        <f>SUM(M35:M37)</f>
        <v>1204591.4177269223</v>
      </c>
      <c r="O38" s="370">
        <f>SUM(O35:O37)</f>
        <v>1204591.4177269223</v>
      </c>
      <c r="Q38" s="370">
        <f>SUM(Q35:Q37)</f>
        <v>1204591.4177269223</v>
      </c>
      <c r="S38" s="370">
        <f>SUM(S35:S37)</f>
        <v>1204591.4177269223</v>
      </c>
      <c r="U38" s="370">
        <f>SUM(U35:U37)</f>
        <v>1204591.4177269223</v>
      </c>
      <c r="W38" s="370">
        <f>SUM(W35:W37)</f>
        <v>1204591.4177269223</v>
      </c>
      <c r="Y38" s="370">
        <f>SUM(Y35:Y37)</f>
        <v>1204591.4177269223</v>
      </c>
      <c r="AA38" s="370">
        <f>SUM(AA35:AA37)</f>
        <v>1204591.4177269223</v>
      </c>
      <c r="AC38" s="370">
        <f>SUM(AC35:AC37)</f>
        <v>1204591.4177269223</v>
      </c>
      <c r="AE38" s="370">
        <f>SUM(AE35:AE37)</f>
        <v>1204591.4177269223</v>
      </c>
      <c r="AG38" s="370">
        <f>SUM(AG35:AG37)</f>
        <v>1204591.4177269223</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180760.96322545875</v>
      </c>
      <c r="G40" s="370">
        <f>G32-G38</f>
        <v>210150.29274926777</v>
      </c>
      <c r="I40" s="370">
        <f>I32-I38</f>
        <v>240090.79871117254</v>
      </c>
      <c r="K40" s="370">
        <f>K32-K38</f>
        <v>270589.83603412495</v>
      </c>
      <c r="M40" s="370">
        <f>M32-M38</f>
        <v>301654.71865707077</v>
      </c>
      <c r="O40" s="370">
        <f>O32-O38</f>
        <v>333292.71064035315</v>
      </c>
      <c r="Q40" s="370">
        <f>Q32-Q38</f>
        <v>365511.01677329582</v>
      </c>
      <c r="S40" s="370">
        <f>S32-S38</f>
        <v>398316.77266189363</v>
      </c>
      <c r="U40" s="370">
        <f>U32-U38</f>
        <v>431717.03427362023</v>
      </c>
      <c r="W40" s="370">
        <f>W32-W38</f>
        <v>465718.76691546012</v>
      </c>
      <c r="Y40" s="370">
        <f>Y32-Y38</f>
        <v>500328.83362030936</v>
      </c>
      <c r="AA40" s="370">
        <f>AA32-AA38</f>
        <v>535553.98291588807</v>
      </c>
      <c r="AC40" s="370">
        <f>AC32-AC38</f>
        <v>571400.83594927145</v>
      </c>
      <c r="AE40" s="370">
        <f>AE32-AE38</f>
        <v>607875.87293909676</v>
      </c>
      <c r="AG40" s="370">
        <f>AG32-AG38</f>
        <v>644985.41892634472</v>
      </c>
    </row>
    <row r="41" spans="1:35" s="350" customFormat="1" ht="14.25">
      <c r="B41" s="956"/>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8.991668279935669E-2</v>
      </c>
      <c r="G42" s="374">
        <f>G40/(G4+G6+G8)</f>
        <v>0.10198628296595437</v>
      </c>
      <c r="I42" s="374">
        <f>I40/(I4+I6+I8)</f>
        <v>0.11367459491662214</v>
      </c>
      <c r="K42" s="374">
        <f>K40/(K4+K6+K8)</f>
        <v>0.12499007048370875</v>
      </c>
      <c r="M42" s="374">
        <f>M40/(M4+M6+M8)</f>
        <v>0.1359409470853081</v>
      </c>
      <c r="O42" s="374">
        <f>O40/(O4+O6+O8)</f>
        <v>0.14653525287417379</v>
      </c>
      <c r="Q42" s="374">
        <f>Q40/(Q4+Q6+Q8)</f>
        <v>0.15678081176025996</v>
      </c>
      <c r="S42" s="374">
        <f>S40/(S4+S6+S8)</f>
        <v>0.16668524830997003</v>
      </c>
      <c r="U42" s="374">
        <f>U40/(U4+U6+U8)</f>
        <v>0.17625599252510646</v>
      </c>
      <c r="W42" s="374">
        <f>W40/(W4+W6+W8)</f>
        <v>0.18550028450444966</v>
      </c>
      <c r="Y42" s="374">
        <f>Y40/(Y4+Y6+Y8)</f>
        <v>0.19442517899082309</v>
      </c>
      <c r="AA42" s="374">
        <f>AA40/(AA4+AA6+AA8)</f>
        <v>0.2030375498064276</v>
      </c>
      <c r="AC42" s="374">
        <f>AC40/(AC4+AC6+AC8)</f>
        <v>0.21134409417915978</v>
      </c>
      <c r="AE42" s="374">
        <f>AE40/(AE4+AE6+AE8)</f>
        <v>0.21935133696257264</v>
      </c>
      <c r="AG42" s="374">
        <f>AG40/(AG4+AG6+AG8)</f>
        <v>0.22706563475205307</v>
      </c>
    </row>
    <row r="43" spans="1:35" s="374" customFormat="1" ht="14.25">
      <c r="A43" s="374" t="s">
        <v>939</v>
      </c>
      <c r="C43" s="367"/>
      <c r="E43" s="374">
        <f>E40/E38</f>
        <v>0.15005997931361387</v>
      </c>
      <c r="G43" s="374">
        <f>G40/G38</f>
        <v>0.17445773700249648</v>
      </c>
      <c r="I43" s="374">
        <f>I40/I38</f>
        <v>0.19931305767081306</v>
      </c>
      <c r="K43" s="374">
        <f>K40/K38</f>
        <v>0.2246320470593515</v>
      </c>
      <c r="M43" s="374">
        <f>M40/M38</f>
        <v>0.25042077688573994</v>
      </c>
      <c r="O43" s="374">
        <f>O40/O38</f>
        <v>0.27668527746053534</v>
      </c>
      <c r="Q43" s="374">
        <f>Q40/Q38</f>
        <v>0.30343152989004291</v>
      </c>
      <c r="S43" s="374">
        <f>S40/S38</f>
        <v>0.33066545784754292</v>
      </c>
      <c r="U43" s="374">
        <f>U40/U38</f>
        <v>0.35839291889383967</v>
      </c>
      <c r="W43" s="374">
        <f>W40/W38</f>
        <v>0.38661969532729756</v>
      </c>
      <c r="Y43" s="374">
        <f>Y40/Y38</f>
        <v>0.4153514845427303</v>
      </c>
      <c r="AA43" s="374">
        <f>AA40/AA38</f>
        <v>0.44459388887767815</v>
      </c>
      <c r="AC43" s="374">
        <f>AC40/AC38</f>
        <v>0.47435240492374692</v>
      </c>
      <c r="AE43" s="374">
        <f>AE40/AE38</f>
        <v>0.50463241227981304</v>
      </c>
      <c r="AG43" s="374">
        <f>AG40/AG38</f>
        <v>0.53543916172293471</v>
      </c>
    </row>
    <row r="44" spans="1:35" s="375" customFormat="1" ht="14.25">
      <c r="A44" s="375" t="s">
        <v>937</v>
      </c>
      <c r="C44" s="376"/>
      <c r="E44" s="375">
        <f>E32/E38</f>
        <v>1.1500599793136139</v>
      </c>
      <c r="G44" s="375">
        <f>G32/G38</f>
        <v>1.1744577370024964</v>
      </c>
      <c r="I44" s="375">
        <f>I32/I38</f>
        <v>1.1993130576708131</v>
      </c>
      <c r="K44" s="375">
        <f>K32/K38</f>
        <v>1.2246320470593515</v>
      </c>
      <c r="M44" s="375">
        <f>M32/M38</f>
        <v>1.25042077688574</v>
      </c>
      <c r="O44" s="375">
        <f>O32/O38</f>
        <v>1.2766852774605353</v>
      </c>
      <c r="Q44" s="375">
        <f>Q32/Q38</f>
        <v>1.303431529890043</v>
      </c>
      <c r="S44" s="375">
        <f>S32/S38</f>
        <v>1.330665457847543</v>
      </c>
      <c r="U44" s="375">
        <f>U32/U38</f>
        <v>1.3583929188938397</v>
      </c>
      <c r="W44" s="375">
        <f>W32/W38</f>
        <v>1.3866196953272976</v>
      </c>
      <c r="Y44" s="375">
        <f>Y32/Y38</f>
        <v>1.4153514845427304</v>
      </c>
      <c r="AA44" s="375">
        <f>AA32/AA38</f>
        <v>1.4445938888776781</v>
      </c>
      <c r="AC44" s="375">
        <f>AC32/AC38</f>
        <v>1.4743524049237469</v>
      </c>
      <c r="AE44" s="375">
        <f>AE32/AE38</f>
        <v>1.5046324122798131</v>
      </c>
      <c r="AG44" s="375">
        <f>AG32/AG38</f>
        <v>1.5354391617229346</v>
      </c>
    </row>
    <row r="45" spans="1:35" s="350" customFormat="1" ht="14.25">
      <c r="A45" s="377"/>
      <c r="B45" s="95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180760.96322545875</v>
      </c>
      <c r="G54" s="255">
        <f>G40-G52</f>
        <v>210150.29274926777</v>
      </c>
      <c r="I54" s="255">
        <f>I40-I52</f>
        <v>240090.79871117254</v>
      </c>
      <c r="K54" s="255">
        <f>K40-K52</f>
        <v>270589.83603412495</v>
      </c>
      <c r="M54" s="255">
        <f>M40-M52</f>
        <v>301654.71865707077</v>
      </c>
      <c r="O54" s="255">
        <f>O40-O52</f>
        <v>333292.71064035315</v>
      </c>
      <c r="Q54" s="255">
        <f>Q40-Q52</f>
        <v>365511.01677329582</v>
      </c>
      <c r="S54" s="255">
        <f>S40-S52</f>
        <v>398316.77266189363</v>
      </c>
      <c r="U54" s="255">
        <f>U40-U52</f>
        <v>431717.03427362023</v>
      </c>
      <c r="W54" s="255">
        <f>W40-W52</f>
        <v>465718.76691546012</v>
      </c>
      <c r="Y54" s="255">
        <f>Y40-Y52</f>
        <v>500328.83362030936</v>
      </c>
      <c r="AA54" s="255">
        <f>AA40-AA52</f>
        <v>535553.98291588807</v>
      </c>
      <c r="AC54" s="255">
        <f>AC40-AC52</f>
        <v>571400.83594927145</v>
      </c>
      <c r="AE54" s="255">
        <f>AE40-AE52</f>
        <v>607875.87293909676</v>
      </c>
      <c r="AG54" s="255">
        <f>AG40-AG52</f>
        <v>644985.41892634472</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8" t="s">
        <v>951</v>
      </c>
      <c r="B65" s="1698"/>
      <c r="C65" s="1698"/>
      <c r="D65" s="1698"/>
      <c r="E65" s="1698"/>
      <c r="F65" s="1698"/>
      <c r="G65" s="1698"/>
      <c r="H65" s="1698"/>
      <c r="I65" s="1698"/>
      <c r="J65" s="1698"/>
      <c r="K65" s="1698"/>
      <c r="L65" s="1698"/>
      <c r="M65" s="1698"/>
      <c r="N65" s="1698"/>
      <c r="O65" s="1698"/>
      <c r="P65" s="1698"/>
      <c r="Q65" s="1698"/>
      <c r="R65" s="1698"/>
      <c r="S65" s="1698"/>
      <c r="T65" s="1698"/>
      <c r="U65" s="1698"/>
      <c r="V65" s="1698"/>
      <c r="W65" s="1698"/>
      <c r="X65" s="1698"/>
      <c r="Y65" s="1698"/>
      <c r="Z65" s="1698"/>
      <c r="AA65" s="1698"/>
      <c r="AB65" s="1698"/>
      <c r="AC65" s="1698"/>
      <c r="AD65" s="1698"/>
      <c r="AE65" s="1698"/>
      <c r="AF65" s="1698"/>
      <c r="AG65" s="1698"/>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Mackenzie Bain</cp:lastModifiedBy>
  <cp:lastPrinted>2019-12-27T22:34:09Z</cp:lastPrinted>
  <dcterms:created xsi:type="dcterms:W3CDTF">2007-12-27T18:26:28Z</dcterms:created>
  <dcterms:modified xsi:type="dcterms:W3CDTF">2020-01-17T23:23:58Z</dcterms:modified>
</cp:coreProperties>
</file>